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9" activeTab="20"/>
  </bookViews>
  <sheets>
    <sheet name="1 школа" sheetId="1" r:id="rId1"/>
    <sheet name="2 школа" sheetId="2" r:id="rId2"/>
    <sheet name="3 школа" sheetId="3" r:id="rId3"/>
    <sheet name="Водопойненская СШ" sheetId="4" r:id="rId4"/>
    <sheet name="Далековская СШ" sheetId="5" r:id="rId5"/>
    <sheet name="Кировская СШ" sheetId="6" r:id="rId6"/>
    <sheet name="Красноярская СШ" sheetId="7" r:id="rId7"/>
    <sheet name="Краснополянская СШ" sheetId="8" r:id="rId8"/>
    <sheet name="Межводненская СШ" sheetId="9" r:id="rId9"/>
    <sheet name="Медведевская СШ" sheetId="10" r:id="rId10"/>
    <sheet name="Новоивановская " sheetId="11" r:id="rId11"/>
    <sheet name="Новосельская СШ" sheetId="12" r:id="rId12"/>
    <sheet name="Окуневская СШ" sheetId="13" r:id="rId13"/>
    <sheet name="Оленевская СШ" sheetId="14" r:id="rId14"/>
    <sheet name="Детский сад Аленушка" sheetId="15" r:id="rId15"/>
    <sheet name="Детский сад Барвинок" sheetId="16" r:id="rId16"/>
    <sheet name="Детский сад Витоша" sheetId="17" r:id="rId17"/>
    <sheet name="Детский сад Маячок" sheetId="18" r:id="rId18"/>
    <sheet name="Детский сад Поляночка" sheetId="19" r:id="rId19"/>
    <sheet name="Детский сад Парус" sheetId="20" r:id="rId20"/>
    <sheet name="Детский сад Теремок" sheetId="21" r:id="rId21"/>
    <sheet name="Детский сад Солнышко" sheetId="22" r:id="rId22"/>
    <sheet name="Детский сад Золотой петушок" sheetId="23" r:id="rId23"/>
    <sheet name="ДЮСШ" sheetId="24" r:id="rId24"/>
    <sheet name="ЦДЮТ" sheetId="25" r:id="rId25"/>
    <sheet name="ЦФХМО" sheetId="26" r:id="rId26"/>
    <sheet name="ООМС" sheetId="27" r:id="rId27"/>
    <sheet name="Лист1" sheetId="28" r:id="rId28"/>
  </sheets>
  <calcPr calcId="145621"/>
</workbook>
</file>

<file path=xl/calcChain.xml><?xml version="1.0" encoding="utf-8"?>
<calcChain xmlns="http://schemas.openxmlformats.org/spreadsheetml/2006/main">
  <c r="D11" i="11" l="1"/>
  <c r="C10" i="6"/>
  <c r="H14" i="6"/>
  <c r="J14" i="6" s="1"/>
  <c r="C10" i="5"/>
  <c r="C10" i="4"/>
  <c r="D9" i="7"/>
  <c r="D9" i="17"/>
  <c r="D7" i="17"/>
  <c r="E10" i="15" l="1"/>
  <c r="C9" i="23"/>
  <c r="D9" i="23"/>
  <c r="D8" i="25"/>
  <c r="D4" i="8"/>
  <c r="E11" i="8"/>
  <c r="E10" i="8"/>
  <c r="E15" i="10"/>
  <c r="E14" i="10"/>
  <c r="E13" i="10"/>
  <c r="C12" i="10"/>
  <c r="E12" i="10" s="1"/>
  <c r="E11" i="10"/>
  <c r="E10" i="10"/>
  <c r="E9" i="10"/>
  <c r="E8" i="10"/>
  <c r="D7" i="10"/>
  <c r="C7" i="10" l="1"/>
  <c r="E7" i="10" s="1"/>
  <c r="F11" i="1"/>
  <c r="E10" i="5"/>
  <c r="E13" i="17"/>
  <c r="G7" i="27"/>
  <c r="C6" i="17"/>
  <c r="D6" i="22"/>
  <c r="E12" i="19"/>
  <c r="E13" i="19"/>
  <c r="E9" i="19"/>
  <c r="E6" i="19"/>
  <c r="E7" i="19"/>
  <c r="C7" i="6"/>
  <c r="D7" i="6"/>
  <c r="E8" i="6"/>
  <c r="E9" i="6"/>
  <c r="E10" i="6"/>
  <c r="E11" i="6"/>
  <c r="E12" i="6"/>
  <c r="E13" i="6"/>
  <c r="H7" i="27"/>
  <c r="D6" i="17"/>
  <c r="E6" i="17" s="1"/>
  <c r="E7" i="17"/>
  <c r="E8" i="17"/>
  <c r="E9" i="17"/>
  <c r="E11" i="17"/>
  <c r="E12" i="17"/>
  <c r="E10" i="17"/>
  <c r="C7" i="5"/>
  <c r="E10" i="11"/>
  <c r="E9" i="11"/>
  <c r="E9" i="9"/>
  <c r="E8" i="9"/>
  <c r="E10" i="9"/>
  <c r="E11" i="9"/>
  <c r="E12" i="9"/>
  <c r="E13" i="9"/>
  <c r="E14" i="9"/>
  <c r="E7" i="4"/>
  <c r="E8" i="4"/>
  <c r="E9" i="4"/>
  <c r="E10" i="4"/>
  <c r="E11" i="4"/>
  <c r="E12" i="4"/>
  <c r="E13" i="4"/>
  <c r="C10" i="13"/>
  <c r="C6" i="2"/>
  <c r="E7" i="22"/>
  <c r="E9" i="22"/>
  <c r="E10" i="22"/>
  <c r="E11" i="22"/>
  <c r="E12" i="22"/>
  <c r="E13" i="22"/>
  <c r="C6" i="22"/>
  <c r="E7" i="7"/>
  <c r="E8" i="7"/>
  <c r="E9" i="7"/>
  <c r="E10" i="7"/>
  <c r="E11" i="7"/>
  <c r="E12" i="7"/>
  <c r="D6" i="7"/>
  <c r="C6" i="7"/>
  <c r="E7" i="2"/>
  <c r="E8" i="2"/>
  <c r="E9" i="2"/>
  <c r="E10" i="2"/>
  <c r="E11" i="2"/>
  <c r="E12" i="2"/>
  <c r="D6" i="2"/>
  <c r="E13" i="5"/>
  <c r="E8" i="5"/>
  <c r="E9" i="5"/>
  <c r="E11" i="5"/>
  <c r="E12" i="5"/>
  <c r="D7" i="5"/>
  <c r="E7" i="23"/>
  <c r="D6" i="23"/>
  <c r="C6" i="23"/>
  <c r="E14" i="23"/>
  <c r="E12" i="23"/>
  <c r="E10" i="23"/>
  <c r="E9" i="23"/>
  <c r="E8" i="23"/>
  <c r="E5" i="8"/>
  <c r="E6" i="8"/>
  <c r="E7" i="8"/>
  <c r="E8" i="8"/>
  <c r="E9" i="8"/>
  <c r="C4" i="8"/>
  <c r="E7" i="12"/>
  <c r="E8" i="12"/>
  <c r="E9" i="12"/>
  <c r="E10" i="12"/>
  <c r="E11" i="12"/>
  <c r="E12" i="12"/>
  <c r="D6" i="12"/>
  <c r="E6" i="12" s="1"/>
  <c r="C6" i="12"/>
  <c r="E13" i="13"/>
  <c r="E12" i="13"/>
  <c r="E11" i="13"/>
  <c r="E10" i="13"/>
  <c r="E9" i="13"/>
  <c r="E8" i="13"/>
  <c r="E7" i="13"/>
  <c r="D6" i="13"/>
  <c r="C6" i="13"/>
  <c r="H8" i="26"/>
  <c r="H9" i="26"/>
  <c r="H10" i="26"/>
  <c r="H11" i="26"/>
  <c r="G7" i="26"/>
  <c r="F7" i="26"/>
  <c r="E8" i="25"/>
  <c r="E9" i="25"/>
  <c r="E10" i="25"/>
  <c r="E11" i="25"/>
  <c r="D7" i="25"/>
  <c r="E7" i="25" s="1"/>
  <c r="C7" i="25"/>
  <c r="E7" i="21"/>
  <c r="E8" i="21"/>
  <c r="E9" i="21"/>
  <c r="E10" i="21"/>
  <c r="E11" i="21"/>
  <c r="E12" i="21"/>
  <c r="E13" i="21"/>
  <c r="D6" i="21"/>
  <c r="C6" i="21"/>
  <c r="E7" i="16"/>
  <c r="E8" i="16"/>
  <c r="E9" i="16"/>
  <c r="E10" i="16"/>
  <c r="E11" i="16"/>
  <c r="E12" i="16"/>
  <c r="D6" i="16"/>
  <c r="C6" i="16"/>
  <c r="E7" i="18"/>
  <c r="E8" i="18"/>
  <c r="E9" i="18"/>
  <c r="E10" i="18"/>
  <c r="D6" i="18"/>
  <c r="E6" i="18" s="1"/>
  <c r="C6" i="18"/>
  <c r="E8" i="15"/>
  <c r="E9" i="15"/>
  <c r="E11" i="15"/>
  <c r="E12" i="15"/>
  <c r="E13" i="15"/>
  <c r="E14" i="15"/>
  <c r="D7" i="15"/>
  <c r="C7" i="15"/>
  <c r="E11" i="19"/>
  <c r="D5" i="19"/>
  <c r="C5" i="19"/>
  <c r="D6" i="4"/>
  <c r="C6" i="4"/>
  <c r="H10" i="4" s="1"/>
  <c r="D7" i="9"/>
  <c r="C7" i="9"/>
  <c r="E6" i="24"/>
  <c r="E7" i="24"/>
  <c r="E8" i="24"/>
  <c r="E10" i="24"/>
  <c r="E11" i="24"/>
  <c r="D5" i="24"/>
  <c r="C9" i="24"/>
  <c r="C5" i="24" s="1"/>
  <c r="E8" i="11"/>
  <c r="E11" i="11"/>
  <c r="E12" i="11"/>
  <c r="E13" i="11"/>
  <c r="E14" i="11"/>
  <c r="C7" i="11"/>
  <c r="D7" i="11"/>
  <c r="E7" i="11" s="1"/>
  <c r="E10" i="3"/>
  <c r="E11" i="3"/>
  <c r="E12" i="3"/>
  <c r="E13" i="3"/>
  <c r="E7" i="3"/>
  <c r="E8" i="3"/>
  <c r="E9" i="3"/>
  <c r="D6" i="3"/>
  <c r="C6" i="3"/>
  <c r="E6" i="3" s="1"/>
  <c r="F7" i="1"/>
  <c r="F8" i="1"/>
  <c r="F9" i="1"/>
  <c r="F10" i="1"/>
  <c r="F12" i="1"/>
  <c r="F13" i="1"/>
  <c r="E6" i="1"/>
  <c r="D6" i="1"/>
  <c r="E9" i="24"/>
  <c r="E6" i="22" l="1"/>
  <c r="E6" i="13"/>
  <c r="F6" i="1"/>
  <c r="E6" i="21"/>
  <c r="E7" i="9"/>
  <c r="E7" i="6"/>
  <c r="E7" i="5"/>
  <c r="E6" i="4"/>
  <c r="E6" i="7"/>
  <c r="E6" i="16"/>
  <c r="E7" i="15"/>
  <c r="E6" i="23"/>
  <c r="H7" i="26"/>
  <c r="E5" i="19"/>
  <c r="E4" i="8"/>
  <c r="E6" i="2"/>
  <c r="E5" i="24"/>
</calcChain>
</file>

<file path=xl/sharedStrings.xml><?xml version="1.0" encoding="utf-8"?>
<sst xmlns="http://schemas.openxmlformats.org/spreadsheetml/2006/main" count="561" uniqueCount="186">
  <si>
    <t>Наименование показателя</t>
  </si>
  <si>
    <t>Код аналитики</t>
  </si>
  <si>
    <t>Утвержденные плановые назначения, рублей</t>
  </si>
  <si>
    <t>Исполнено, рублей</t>
  </si>
  <si>
    <t>Показатели исполнения, %</t>
  </si>
  <si>
    <t>5=4/3*100</t>
  </si>
  <si>
    <t>Всего:</t>
  </si>
  <si>
    <t>Фонд оплаты труда</t>
  </si>
  <si>
    <t>Иные выплаты персоналу учреждения</t>
  </si>
  <si>
    <t>Начисления на выплаты по оплате труда</t>
  </si>
  <si>
    <t>Прочая закупка товаров работ и услуг для осуществления муниципальных нужд</t>
  </si>
  <si>
    <t>Налог на имущество организации и земельный налог</t>
  </si>
  <si>
    <t>Прочие налоги и сборы</t>
  </si>
  <si>
    <t>Иные платежи</t>
  </si>
  <si>
    <t xml:space="preserve">        </t>
  </si>
  <si>
    <t>Директор</t>
  </si>
  <si>
    <t>Т.И.Моисейченко</t>
  </si>
  <si>
    <t>Главный бухгалтер</t>
  </si>
  <si>
    <t>А.С.Денисова</t>
  </si>
  <si>
    <t>Информация по расходованию бюджетных средств МБОУ "ЧСШ № 1"</t>
  </si>
  <si>
    <t>Прочая закупка товаров работ и услуг для осуществление муниципальных нужд</t>
  </si>
  <si>
    <t>Налог на имущество организации иземельного налога</t>
  </si>
  <si>
    <t>В.Л.Чос</t>
  </si>
  <si>
    <t>А.Л.Павленко</t>
  </si>
  <si>
    <t>Информация по расходованию бюджетных средств МБОУ "ЧСШ № 2"</t>
  </si>
  <si>
    <t>Налог на имущество организации и земельного налога</t>
  </si>
  <si>
    <t xml:space="preserve">Директор </t>
  </si>
  <si>
    <t>Т.А.Максимова</t>
  </si>
  <si>
    <t>Т.В.Шевцова</t>
  </si>
  <si>
    <t>Информация по расходованию бюджетных средств МБОУ "ЧСШ № 3"</t>
  </si>
  <si>
    <t>Информация по расходованию бюджетных средств МБОУ "Водопойненская средняя школа"</t>
  </si>
  <si>
    <t>Л.Ж.Аппазова</t>
  </si>
  <si>
    <t>Э.А.Джамалдинова</t>
  </si>
  <si>
    <t>Информация по расходованию бюджетных средств МБОУ "Далековская средняя школа"</t>
  </si>
  <si>
    <t>Е.В.Ворошилова</t>
  </si>
  <si>
    <t>Г.П.Поливкина</t>
  </si>
  <si>
    <t>Информация по расходованию бюджетных средств МБОУ "Кировская средняя школа"</t>
  </si>
  <si>
    <t>Л.В.Полещук</t>
  </si>
  <si>
    <t>Н.Н.Дерпач</t>
  </si>
  <si>
    <t>Информация по расходованию бюджетных средств МБОУ "Красноярская средняя школа"</t>
  </si>
  <si>
    <t>Н.А.Котик</t>
  </si>
  <si>
    <t>Н.Н.Ивахенко</t>
  </si>
  <si>
    <t>КВР</t>
  </si>
  <si>
    <t>Утвержденные  плановые назначения, рублей</t>
  </si>
  <si>
    <t>Исполнено , рублей</t>
  </si>
  <si>
    <t>Иные выплаты персоналу  учреждения</t>
  </si>
  <si>
    <t>Начисления на  выплаты по оплате  труда</t>
  </si>
  <si>
    <t>Прочая  закупка  товаров, работ  и  услуг для  осуществления  муниципальных нужд</t>
  </si>
  <si>
    <t>Налог на  имущество организации  и земельного  налога</t>
  </si>
  <si>
    <t>Прочие  налоги  и  сборы</t>
  </si>
  <si>
    <t>Уплата иных платежей</t>
  </si>
  <si>
    <t>С.В. Кокшарова</t>
  </si>
  <si>
    <t>С.Е. Косик</t>
  </si>
  <si>
    <t>П.А.Шевченко</t>
  </si>
  <si>
    <t>Информация по расходованию бюджетных средств МБОУ "Межводненская  средняя школа"</t>
  </si>
  <si>
    <t xml:space="preserve">Информация о расходовании бюджетных средств МБОУ "Медведевская средняя школа" </t>
  </si>
  <si>
    <t>Код аналитики,КВР</t>
  </si>
  <si>
    <t>Утвержденные плановые назначения,рублей</t>
  </si>
  <si>
    <t>Исполнено(фактически проплачено),рублей</t>
  </si>
  <si>
    <t>Показатели исполнения,%</t>
  </si>
  <si>
    <t>Заработная плата</t>
  </si>
  <si>
    <t>Закупка товаров,услуг в целях капитального ремонта муниц.имущ-ва</t>
  </si>
  <si>
    <t>Прочая закупка товаров,работ и услуг для обеспечения муниципальных нужд</t>
  </si>
  <si>
    <t>Уплата налога на имущество организаций и земельного налога</t>
  </si>
  <si>
    <t>Уплата прочих налогов,сборов</t>
  </si>
  <si>
    <t>Симоненко Е.В.</t>
  </si>
  <si>
    <t>Лавриненко Н.В.</t>
  </si>
  <si>
    <t xml:space="preserve">Информация о расходовании бюджетных средств МБОУ "Новоивановская средняя школа" </t>
  </si>
  <si>
    <t>Е.В.Зайцев</t>
  </si>
  <si>
    <t>А.М.Дмитрийчук</t>
  </si>
  <si>
    <t xml:space="preserve">Информация о расходовании бюджетных средств МБОУ "Новосельская средняя школа" </t>
  </si>
  <si>
    <t>Э.С.Рогожина</t>
  </si>
  <si>
    <t xml:space="preserve">Информация о расходовании бюджетных средств МБОУ "Окуневская  средняя школа" </t>
  </si>
  <si>
    <t xml:space="preserve">Информация о расходовании бюджетных средств МБОУ "Оленевская   средняя школа" </t>
  </si>
  <si>
    <t>Т.А.Магера</t>
  </si>
  <si>
    <t xml:space="preserve">Информация о расходовании бюджетных средств МБДОУ "Детский сад "Аленушка" </t>
  </si>
  <si>
    <t xml:space="preserve">Информация о расходовании бюджетных средств МБДОУ "Детский сад "Барвинок" </t>
  </si>
  <si>
    <t xml:space="preserve">Заведующая </t>
  </si>
  <si>
    <t>Заведующий</t>
  </si>
  <si>
    <t>Н.С.Губко</t>
  </si>
  <si>
    <t>В.А.Дмитрийчук</t>
  </si>
  <si>
    <t xml:space="preserve">Информация о расходовании бюджетных средств МБДОУ "Детский сад "Витоша" </t>
  </si>
  <si>
    <t>С.Ю.Олексенко</t>
  </si>
  <si>
    <t>Л.В.Ступак</t>
  </si>
  <si>
    <t xml:space="preserve">Информация о расходовании бюджетных средств МБДОУ "Детский сад "Маячок" </t>
  </si>
  <si>
    <t>А.М.Дейлид</t>
  </si>
  <si>
    <t>Т.В.Еремина</t>
  </si>
  <si>
    <t>Прочая закупка товаров, работ и услуг для осуществления муниципальных нужд</t>
  </si>
  <si>
    <t>Налог на имущество организации</t>
  </si>
  <si>
    <t>Заведующий МБДОУ «Детский сад«Поляночка»                                       Клопотовская  Г.В.</t>
  </si>
  <si>
    <t>Главный бухгалтер                                                                                       Кулик  Т.В.</t>
  </si>
  <si>
    <t xml:space="preserve">Информация о расходовании бюджетных средств МБДОУ "Детский сад "Поляночка" </t>
  </si>
  <si>
    <t>Прочая закупка товаров работ и услуг дляосуществление муниципальных нужд</t>
  </si>
  <si>
    <t xml:space="preserve">Информация о расходовании бюджетных средств МБДОУ "Детский сад "Парус" </t>
  </si>
  <si>
    <t xml:space="preserve">Заведующий </t>
  </si>
  <si>
    <t>Е.В.Невельская</t>
  </si>
  <si>
    <t>Д.Д.Азисова</t>
  </si>
  <si>
    <t xml:space="preserve">Информация о расходовании бюджетных средств МБДОУ "Детский сад "Теремок" </t>
  </si>
  <si>
    <t>О.Б.Созинова</t>
  </si>
  <si>
    <t>В.Ф.Абдухалилова</t>
  </si>
  <si>
    <t xml:space="preserve">Информация о расходовании бюджетных средств МБДОУ "Детский сад "Солнышко" </t>
  </si>
  <si>
    <t>3 675,00</t>
  </si>
  <si>
    <t>Н.В.Мангул</t>
  </si>
  <si>
    <t xml:space="preserve">Информация о расходовании бюджетных средств МБДОУ "Детский сад "Золотой петушок" </t>
  </si>
  <si>
    <t>З.Н.Саитасанова</t>
  </si>
  <si>
    <t>О.И.Фаустова</t>
  </si>
  <si>
    <t xml:space="preserve">       </t>
  </si>
  <si>
    <t>Информация о расходовании бюджетных средств МБУ ДО  ДЮСШ МО Черноморский район Республика Крым</t>
  </si>
  <si>
    <t>А.Н.Русецкий</t>
  </si>
  <si>
    <t>Н.А.Попова</t>
  </si>
  <si>
    <t>П.П.Иванюта</t>
  </si>
  <si>
    <t>С.Ю.Рогалевич</t>
  </si>
  <si>
    <t>Информация о расходовании бюджетных средств МБУ ДО  "ЦДЮТ" МО Черноморский район Республика Крым</t>
  </si>
  <si>
    <t>Код бюджетной классификации</t>
  </si>
  <si>
    <t>Наименование</t>
  </si>
  <si>
    <t>расходов</t>
  </si>
  <si>
    <t>Утвержденные  бюджетные назначения,  рублей</t>
  </si>
  <si>
    <t>КВСР</t>
  </si>
  <si>
    <t>КФСР</t>
  </si>
  <si>
    <t>КЦСР</t>
  </si>
  <si>
    <t>8=7/6*100</t>
  </si>
  <si>
    <t xml:space="preserve">Всего: </t>
  </si>
  <si>
    <t>Фонд  оплаты  труда</t>
  </si>
  <si>
    <t>Прочая закупка товаров работ и услуг для осуществления муниципальных  нужд</t>
  </si>
  <si>
    <t xml:space="preserve">                                                      </t>
  </si>
  <si>
    <t>Информация по расходам  на обеспечение деятельности (оказание услуг) МКУ "ЦФХМО ООМС администрации Черноморского района</t>
  </si>
  <si>
    <t>Республики Крым"</t>
  </si>
  <si>
    <t>В.В.Ямщиков</t>
  </si>
  <si>
    <t xml:space="preserve">            Н.И.Яковчук</t>
  </si>
  <si>
    <t>Информация по расходам  на обеспечение деятельности (оказание услуг) Отдела образования, молодежи и спорта</t>
  </si>
  <si>
    <t>администрации Черноморского района Республики Крым"</t>
  </si>
  <si>
    <t>Наименование расходов</t>
  </si>
  <si>
    <t>Утвержденные бюджетные назначения, рублей</t>
  </si>
  <si>
    <t>Начальник ООМС</t>
  </si>
  <si>
    <t>А.В.Шевченко</t>
  </si>
  <si>
    <t>Н.И.Яковчук</t>
  </si>
  <si>
    <t>всего</t>
  </si>
  <si>
    <t>Директор ______________________ О.Ю.Гребенник</t>
  </si>
  <si>
    <t>Главный бухгалтер_______________ Л.А.Герасименко</t>
  </si>
  <si>
    <t>Л.Н. Калетинец</t>
  </si>
  <si>
    <t>Информация  по расходованию бюджетных  средств МБОУ "Краснополянская СШ"</t>
  </si>
  <si>
    <t xml:space="preserve"> Заведующая</t>
  </si>
  <si>
    <t>И.Л .Дроздова</t>
  </si>
  <si>
    <t xml:space="preserve">главный бухгалтер </t>
  </si>
  <si>
    <t>А.И. Скуренок</t>
  </si>
  <si>
    <t xml:space="preserve">Иные выплаты персоналу </t>
  </si>
  <si>
    <t>Главный  бухгалтер</t>
  </si>
  <si>
    <t>Т.И. Панченко</t>
  </si>
  <si>
    <t>иные выплаты персоналу</t>
  </si>
  <si>
    <t>иные платежи</t>
  </si>
  <si>
    <t>по состоянию на 01.11.2016 года</t>
  </si>
  <si>
    <t>по состоянию на 01.11.2016г.</t>
  </si>
  <si>
    <t>15 462 863.48</t>
  </si>
  <si>
    <t>13 116 092.47</t>
  </si>
  <si>
    <t>84.48 %</t>
  </si>
  <si>
    <t>9 685 911.05</t>
  </si>
  <si>
    <t>8 014 300.61</t>
  </si>
  <si>
    <t>82.74%</t>
  </si>
  <si>
    <t>2 925 145.14</t>
  </si>
  <si>
    <t>2 359 915.71</t>
  </si>
  <si>
    <t>80.68%</t>
  </si>
  <si>
    <t>2 761 807.09</t>
  </si>
  <si>
    <t>2 672 207.39</t>
  </si>
  <si>
    <t xml:space="preserve">96.75% </t>
  </si>
  <si>
    <t>33 926.00</t>
  </si>
  <si>
    <t xml:space="preserve">93.93% </t>
  </si>
  <si>
    <t>5 000, 00</t>
  </si>
  <si>
    <t xml:space="preserve">84.85% </t>
  </si>
  <si>
    <t>50 000,00</t>
  </si>
  <si>
    <t>31 500.19</t>
  </si>
  <si>
    <t>63.00%</t>
  </si>
  <si>
    <t>Директор ______________________ В.А. Петухова</t>
  </si>
  <si>
    <t>Главный бухгалтер_______________ М.В. Белоцерковская</t>
  </si>
  <si>
    <t>9 091 937,30</t>
  </si>
  <si>
    <t>7 511 052,96</t>
  </si>
  <si>
    <t>6 056 289,45</t>
  </si>
  <si>
    <t>5 181 343,48</t>
  </si>
  <si>
    <t>1 828 999,42</t>
  </si>
  <si>
    <t>1 581 979,86</t>
  </si>
  <si>
    <t>1 166 648,43</t>
  </si>
  <si>
    <t>Налог на имущество организации земельного налога</t>
  </si>
  <si>
    <t>1 387,67</t>
  </si>
  <si>
    <t>на01.11.2016</t>
  </si>
  <si>
    <t>на 01.11.2016 года</t>
  </si>
  <si>
    <t xml:space="preserve">иные выплаты </t>
  </si>
  <si>
    <t xml:space="preserve">  по состоянию на 01.11.2016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</si>
</sst>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&quot;###,##0.00"/>
    <numFmt numFmtId="166" formatCode="#,##0.00\ _₽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Arial Unicode MS"/>
      <family val="2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Arial Unicode MS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3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Arial Unicode MS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Arial Unicode MS"/>
      <family val="2"/>
      <charset val="204"/>
    </font>
    <font>
      <sz val="13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5" fillId="0" borderId="0"/>
  </cellStyleXfs>
  <cellXfs count="209">
    <xf numFmtId="0" fontId="0" fillId="0" borderId="0" xfId="0"/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8" fillId="0" borderId="4" xfId="0" applyFont="1" applyBorder="1" applyAlignment="1">
      <alignment horizontal="justify" vertical="center" wrapText="1"/>
    </xf>
    <xf numFmtId="10" fontId="4" fillId="0" borderId="4" xfId="0" applyNumberFormat="1" applyFont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0" fontId="8" fillId="0" borderId="4" xfId="0" applyNumberFormat="1" applyFont="1" applyBorder="1" applyAlignment="1">
      <alignment horizontal="justify" vertical="center" wrapText="1"/>
    </xf>
    <xf numFmtId="9" fontId="4" fillId="0" borderId="4" xfId="0" applyNumberFormat="1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10" fontId="9" fillId="0" borderId="4" xfId="0" applyNumberFormat="1" applyFont="1" applyBorder="1" applyAlignment="1">
      <alignment horizontal="justify" vertical="center" wrapText="1"/>
    </xf>
    <xf numFmtId="4" fontId="10" fillId="0" borderId="4" xfId="0" applyNumberFormat="1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5" xfId="0" applyFont="1" applyFill="1" applyBorder="1"/>
    <xf numFmtId="10" fontId="13" fillId="0" borderId="5" xfId="0" applyNumberFormat="1" applyFont="1" applyBorder="1"/>
    <xf numFmtId="0" fontId="13" fillId="0" borderId="5" xfId="0" applyFont="1" applyFill="1" applyBorder="1" applyAlignment="1">
      <alignment wrapText="1"/>
    </xf>
    <xf numFmtId="0" fontId="13" fillId="0" borderId="5" xfId="0" applyFont="1" applyBorder="1"/>
    <xf numFmtId="0" fontId="13" fillId="0" borderId="5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4" fontId="13" fillId="0" borderId="5" xfId="0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Fill="1" applyBorder="1" applyAlignment="1">
      <alignment horizontal="justify" vertical="center" wrapText="1"/>
    </xf>
    <xf numFmtId="0" fontId="15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9" fillId="0" borderId="0" xfId="0" applyFont="1"/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justify" vertical="center" wrapText="1"/>
    </xf>
    <xf numFmtId="2" fontId="8" fillId="0" borderId="4" xfId="0" applyNumberFormat="1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10" fontId="8" fillId="0" borderId="3" xfId="0" applyNumberFormat="1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2" fontId="10" fillId="0" borderId="4" xfId="0" applyNumberFormat="1" applyFont="1" applyBorder="1" applyAlignment="1">
      <alignment horizontal="justify" vertical="center" wrapText="1"/>
    </xf>
    <xf numFmtId="0" fontId="20" fillId="0" borderId="0" xfId="0" applyFont="1"/>
    <xf numFmtId="4" fontId="21" fillId="0" borderId="5" xfId="0" applyNumberFormat="1" applyFont="1" applyFill="1" applyBorder="1"/>
    <xf numFmtId="2" fontId="4" fillId="0" borderId="5" xfId="0" applyNumberFormat="1" applyFont="1" applyBorder="1" applyAlignment="1">
      <alignment horizontal="justify" vertical="center" wrapText="1"/>
    </xf>
    <xf numFmtId="2" fontId="8" fillId="0" borderId="3" xfId="0" applyNumberFormat="1" applyFont="1" applyBorder="1" applyAlignment="1">
      <alignment horizontal="justify" vertical="center" wrapText="1"/>
    </xf>
    <xf numFmtId="2" fontId="15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3" fillId="0" borderId="0" xfId="0" applyNumberFormat="1" applyFont="1" applyBorder="1" applyAlignment="1">
      <alignment horizontal="right" wrapText="1"/>
    </xf>
    <xf numFmtId="0" fontId="13" fillId="0" borderId="0" xfId="0" applyFont="1" applyBorder="1"/>
    <xf numFmtId="165" fontId="0" fillId="0" borderId="0" xfId="0" applyNumberFormat="1" applyBorder="1"/>
    <xf numFmtId="4" fontId="13" fillId="0" borderId="0" xfId="0" applyNumberFormat="1" applyFont="1" applyBorder="1"/>
    <xf numFmtId="2" fontId="13" fillId="0" borderId="0" xfId="0" applyNumberFormat="1" applyFont="1" applyBorder="1"/>
    <xf numFmtId="14" fontId="13" fillId="0" borderId="0" xfId="0" applyNumberFormat="1" applyFont="1" applyBorder="1"/>
    <xf numFmtId="0" fontId="4" fillId="0" borderId="9" xfId="0" applyFont="1" applyBorder="1" applyAlignment="1">
      <alignment horizontal="justify" vertical="center" wrapText="1"/>
    </xf>
    <xf numFmtId="10" fontId="8" fillId="0" borderId="8" xfId="0" applyNumberFormat="1" applyFont="1" applyBorder="1" applyAlignment="1">
      <alignment horizontal="justify" vertical="center" wrapText="1"/>
    </xf>
    <xf numFmtId="10" fontId="8" fillId="0" borderId="1" xfId="0" applyNumberFormat="1" applyFont="1" applyBorder="1" applyAlignment="1">
      <alignment horizontal="justify" vertical="center" wrapText="1"/>
    </xf>
    <xf numFmtId="0" fontId="23" fillId="0" borderId="0" xfId="0" applyFont="1" applyBorder="1"/>
    <xf numFmtId="4" fontId="23" fillId="0" borderId="0" xfId="0" applyNumberFormat="1" applyFont="1" applyBorder="1"/>
    <xf numFmtId="4" fontId="24" fillId="0" borderId="0" xfId="0" applyNumberFormat="1" applyFont="1" applyBorder="1"/>
    <xf numFmtId="10" fontId="0" fillId="0" borderId="0" xfId="0" applyNumberFormat="1"/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4" fontId="4" fillId="0" borderId="4" xfId="0" applyNumberFormat="1" applyFont="1" applyBorder="1" applyAlignment="1">
      <alignment horizontal="justify" vertical="top" wrapText="1"/>
    </xf>
    <xf numFmtId="10" fontId="4" fillId="0" borderId="4" xfId="0" applyNumberFormat="1" applyFont="1" applyBorder="1" applyAlignment="1">
      <alignment horizontal="justify" vertical="top" wrapText="1"/>
    </xf>
    <xf numFmtId="0" fontId="4" fillId="0" borderId="0" xfId="0" applyFont="1" applyAlignment="1">
      <alignment horizontal="justify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2" fontId="0" fillId="0" borderId="0" xfId="0" applyNumberFormat="1"/>
    <xf numFmtId="4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166" fontId="26" fillId="2" borderId="0" xfId="1" applyNumberFormat="1" applyFont="1" applyFill="1" applyBorder="1"/>
    <xf numFmtId="9" fontId="0" fillId="0" borderId="0" xfId="0" applyNumberFormat="1"/>
    <xf numFmtId="0" fontId="28" fillId="0" borderId="0" xfId="0" applyFont="1"/>
    <xf numFmtId="0" fontId="29" fillId="0" borderId="0" xfId="0" applyFont="1"/>
    <xf numFmtId="2" fontId="15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 applyAlignment="1">
      <alignment horizontal="justify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left"/>
    </xf>
    <xf numFmtId="2" fontId="8" fillId="0" borderId="8" xfId="0" applyNumberFormat="1" applyFont="1" applyBorder="1" applyAlignment="1">
      <alignment horizontal="justify" vertical="center" wrapText="1"/>
    </xf>
    <xf numFmtId="0" fontId="0" fillId="0" borderId="11" xfId="0" applyBorder="1"/>
    <xf numFmtId="0" fontId="19" fillId="0" borderId="11" xfId="0" applyFont="1" applyBorder="1" applyAlignment="1">
      <alignment horizontal="left"/>
    </xf>
    <xf numFmtId="2" fontId="8" fillId="0" borderId="11" xfId="0" applyNumberFormat="1" applyFont="1" applyBorder="1" applyAlignment="1">
      <alignment horizontal="justify" vertical="center" wrapText="1"/>
    </xf>
    <xf numFmtId="2" fontId="4" fillId="0" borderId="8" xfId="0" applyNumberFormat="1" applyFont="1" applyBorder="1" applyAlignment="1">
      <alignment horizontal="justify" vertical="center" wrapText="1"/>
    </xf>
    <xf numFmtId="4" fontId="4" fillId="0" borderId="8" xfId="0" applyNumberFormat="1" applyFont="1" applyBorder="1" applyAlignment="1">
      <alignment horizontal="justify" vertical="center" wrapText="1"/>
    </xf>
    <xf numFmtId="0" fontId="30" fillId="0" borderId="12" xfId="0" applyFont="1" applyBorder="1"/>
    <xf numFmtId="0" fontId="30" fillId="0" borderId="1" xfId="0" applyFont="1" applyBorder="1"/>
    <xf numFmtId="0" fontId="30" fillId="0" borderId="13" xfId="0" applyFont="1" applyBorder="1"/>
    <xf numFmtId="0" fontId="30" fillId="0" borderId="0" xfId="0" applyFont="1" applyBorder="1"/>
    <xf numFmtId="0" fontId="21" fillId="0" borderId="0" xfId="0" applyFont="1"/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2" fontId="7" fillId="0" borderId="4" xfId="0" applyNumberFormat="1" applyFont="1" applyBorder="1" applyAlignment="1">
      <alignment horizontal="justify" vertical="center" wrapText="1"/>
    </xf>
    <xf numFmtId="2" fontId="5" fillId="0" borderId="4" xfId="0" applyNumberFormat="1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justify" vertical="center" wrapText="1"/>
    </xf>
    <xf numFmtId="0" fontId="29" fillId="0" borderId="0" xfId="0" applyFont="1"/>
    <xf numFmtId="164" fontId="7" fillId="0" borderId="4" xfId="0" applyNumberFormat="1" applyFont="1" applyBorder="1" applyAlignment="1">
      <alignment horizontal="justify" vertical="center" wrapText="1"/>
    </xf>
    <xf numFmtId="0" fontId="31" fillId="0" borderId="5" xfId="0" applyFont="1" applyBorder="1" applyAlignment="1">
      <alignment horizontal="center" wrapText="1"/>
    </xf>
    <xf numFmtId="0" fontId="32" fillId="3" borderId="14" xfId="0" applyFont="1" applyFill="1" applyBorder="1" applyAlignment="1">
      <alignment horizontal="center" wrapText="1"/>
    </xf>
    <xf numFmtId="0" fontId="31" fillId="0" borderId="5" xfId="0" applyFont="1" applyFill="1" applyBorder="1"/>
    <xf numFmtId="4" fontId="31" fillId="0" borderId="5" xfId="0" applyNumberFormat="1" applyFont="1" applyFill="1" applyBorder="1"/>
    <xf numFmtId="164" fontId="31" fillId="0" borderId="5" xfId="0" applyNumberFormat="1" applyFont="1" applyFill="1" applyBorder="1" applyAlignment="1">
      <alignment horizontal="center"/>
    </xf>
    <xf numFmtId="0" fontId="31" fillId="0" borderId="5" xfId="0" applyFont="1" applyBorder="1" applyAlignment="1">
      <alignment horizontal="left" wrapText="1"/>
    </xf>
    <xf numFmtId="2" fontId="21" fillId="0" borderId="5" xfId="0" applyNumberFormat="1" applyFont="1" applyFill="1" applyBorder="1"/>
    <xf numFmtId="2" fontId="31" fillId="0" borderId="5" xfId="0" applyNumberFormat="1" applyFont="1" applyFill="1" applyBorder="1"/>
    <xf numFmtId="0" fontId="31" fillId="0" borderId="0" xfId="0" applyFont="1"/>
    <xf numFmtId="0" fontId="34" fillId="0" borderId="1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justify" vertical="top" wrapText="1"/>
    </xf>
    <xf numFmtId="0" fontId="33" fillId="0" borderId="0" xfId="0" applyFont="1"/>
    <xf numFmtId="0" fontId="36" fillId="0" borderId="4" xfId="0" applyFont="1" applyBorder="1" applyAlignment="1">
      <alignment horizontal="justify" vertical="top" wrapText="1"/>
    </xf>
    <xf numFmtId="4" fontId="36" fillId="0" borderId="4" xfId="0" applyNumberFormat="1" applyFont="1" applyBorder="1" applyAlignment="1">
      <alignment horizontal="justify" vertical="top" wrapText="1"/>
    </xf>
    <xf numFmtId="0" fontId="36" fillId="0" borderId="0" xfId="0" applyFont="1" applyAlignment="1">
      <alignment horizontal="justify"/>
    </xf>
    <xf numFmtId="9" fontId="36" fillId="0" borderId="4" xfId="0" applyNumberFormat="1" applyFont="1" applyBorder="1" applyAlignment="1">
      <alignment horizontal="justify" vertical="top" wrapText="1"/>
    </xf>
    <xf numFmtId="0" fontId="34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justify" vertical="top" wrapText="1"/>
    </xf>
    <xf numFmtId="10" fontId="36" fillId="0" borderId="0" xfId="0" applyNumberFormat="1" applyFont="1" applyBorder="1" applyAlignment="1">
      <alignment horizontal="justify" vertical="top" wrapText="1"/>
    </xf>
    <xf numFmtId="0" fontId="36" fillId="0" borderId="0" xfId="0" applyFont="1" applyBorder="1" applyAlignment="1">
      <alignment horizontal="center" vertical="top" wrapText="1"/>
    </xf>
    <xf numFmtId="10" fontId="36" fillId="0" borderId="0" xfId="0" applyNumberFormat="1" applyFont="1" applyBorder="1" applyAlignment="1">
      <alignment vertical="top" wrapText="1"/>
    </xf>
    <xf numFmtId="0" fontId="36" fillId="0" borderId="0" xfId="0" applyFont="1" applyBorder="1" applyAlignment="1">
      <alignment horizontal="justify" vertical="top" wrapText="1"/>
    </xf>
    <xf numFmtId="0" fontId="37" fillId="0" borderId="5" xfId="0" applyFont="1" applyBorder="1"/>
    <xf numFmtId="0" fontId="33" fillId="0" borderId="0" xfId="0" applyFont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38" fillId="0" borderId="0" xfId="0" applyFont="1" applyBorder="1" applyAlignment="1">
      <alignment horizontal="justify" vertical="top" wrapText="1"/>
    </xf>
    <xf numFmtId="10" fontId="38" fillId="0" borderId="0" xfId="0" applyNumberFormat="1" applyFont="1" applyBorder="1" applyAlignment="1">
      <alignment horizontal="justify" vertical="top" wrapText="1"/>
    </xf>
    <xf numFmtId="2" fontId="0" fillId="0" borderId="0" xfId="0" applyNumberFormat="1" applyBorder="1"/>
    <xf numFmtId="9" fontId="36" fillId="0" borderId="0" xfId="0" applyNumberFormat="1" applyFont="1" applyBorder="1" applyAlignment="1">
      <alignment horizontal="justify" vertical="top" wrapText="1"/>
    </xf>
    <xf numFmtId="4" fontId="36" fillId="0" borderId="0" xfId="0" applyNumberFormat="1" applyFont="1" applyBorder="1" applyAlignment="1">
      <alignment horizontal="justify" vertical="top" wrapText="1"/>
    </xf>
    <xf numFmtId="0" fontId="38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3" fillId="0" borderId="0" xfId="0" applyFont="1" applyBorder="1"/>
    <xf numFmtId="3" fontId="19" fillId="0" borderId="11" xfId="0" applyNumberFormat="1" applyFont="1" applyBorder="1" applyAlignment="1">
      <alignment horizontal="left"/>
    </xf>
    <xf numFmtId="3" fontId="0" fillId="0" borderId="0" xfId="0" applyNumberFormat="1"/>
    <xf numFmtId="10" fontId="36" fillId="0" borderId="0" xfId="0" applyNumberFormat="1" applyFont="1" applyBorder="1" applyAlignment="1">
      <alignment vertical="top" wrapText="1"/>
    </xf>
    <xf numFmtId="0" fontId="36" fillId="0" borderId="0" xfId="0" applyFont="1" applyBorder="1" applyAlignment="1">
      <alignment horizontal="justify" vertical="top" wrapText="1"/>
    </xf>
    <xf numFmtId="0" fontId="36" fillId="0" borderId="0" xfId="0" applyFont="1" applyBorder="1" applyAlignment="1">
      <alignment vertical="top" wrapText="1"/>
    </xf>
    <xf numFmtId="0" fontId="36" fillId="0" borderId="0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0" fillId="0" borderId="0" xfId="0" applyAlignment="1"/>
    <xf numFmtId="0" fontId="36" fillId="0" borderId="0" xfId="0" applyFont="1" applyAlignment="1">
      <alignment horizontal="justify"/>
    </xf>
    <xf numFmtId="0" fontId="36" fillId="0" borderId="10" xfId="0" applyFont="1" applyBorder="1" applyAlignment="1">
      <alignment horizontal="justify" vertical="top" wrapText="1"/>
    </xf>
    <xf numFmtId="0" fontId="36" fillId="0" borderId="3" xfId="0" applyFont="1" applyBorder="1" applyAlignment="1">
      <alignment horizontal="justify" vertical="top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2" fontId="4" fillId="0" borderId="10" xfId="0" applyNumberFormat="1" applyFont="1" applyBorder="1" applyAlignment="1">
      <alignment horizontal="justify" vertical="center" wrapText="1"/>
    </xf>
    <xf numFmtId="2" fontId="4" fillId="0" borderId="7" xfId="0" applyNumberFormat="1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2" fontId="10" fillId="0" borderId="10" xfId="0" applyNumberFormat="1" applyFont="1" applyBorder="1" applyAlignment="1">
      <alignment horizontal="justify" vertical="center" wrapText="1"/>
    </xf>
    <xf numFmtId="2" fontId="10" fillId="0" borderId="3" xfId="0" applyNumberFormat="1" applyFont="1" applyBorder="1" applyAlignment="1">
      <alignment horizontal="justify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20"/>
  <sheetViews>
    <sheetView workbookViewId="0">
      <selection activeCell="D6" sqref="D6"/>
    </sheetView>
  </sheetViews>
  <sheetFormatPr defaultRowHeight="15" x14ac:dyDescent="0.25"/>
  <cols>
    <col min="1" max="1" width="4" customWidth="1"/>
    <col min="2" max="2" width="24.140625" customWidth="1"/>
    <col min="4" max="4" width="17.85546875" customWidth="1"/>
    <col min="5" max="5" width="18.42578125" customWidth="1"/>
    <col min="6" max="6" width="14.140625" customWidth="1"/>
  </cols>
  <sheetData>
    <row r="1" spans="2:6" x14ac:dyDescent="0.25">
      <c r="B1" s="112" t="s">
        <v>19</v>
      </c>
      <c r="C1" s="11"/>
      <c r="D1" s="11"/>
      <c r="E1" s="11"/>
    </row>
    <row r="2" spans="2:6" x14ac:dyDescent="0.25">
      <c r="B2" s="112" t="s">
        <v>150</v>
      </c>
      <c r="C2" s="11"/>
      <c r="D2" s="11"/>
      <c r="E2" s="11"/>
    </row>
    <row r="3" spans="2:6" ht="17.25" thickBot="1" x14ac:dyDescent="0.3">
      <c r="B3" s="1"/>
    </row>
    <row r="4" spans="2:6" ht="44.25" customHeight="1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ht="16.5" customHeight="1" thickBot="1" x14ac:dyDescent="0.3">
      <c r="B5" s="4">
        <v>1</v>
      </c>
      <c r="C5" s="5">
        <v>2</v>
      </c>
      <c r="D5" s="5">
        <v>3</v>
      </c>
      <c r="E5" s="5">
        <v>4</v>
      </c>
      <c r="F5" s="5" t="s">
        <v>5</v>
      </c>
    </row>
    <row r="6" spans="2:6" ht="18" customHeight="1" thickBot="1" x14ac:dyDescent="0.3">
      <c r="B6" s="6" t="s">
        <v>6</v>
      </c>
      <c r="C6" s="7"/>
      <c r="D6" s="8">
        <f>SUM(D7:D13)</f>
        <v>29888780.780000001</v>
      </c>
      <c r="E6" s="68">
        <f>SUM(E7:E13)</f>
        <v>24892525.579999998</v>
      </c>
      <c r="F6" s="9">
        <f>E6/D6</f>
        <v>0.83283844072544988</v>
      </c>
    </row>
    <row r="7" spans="2:6" ht="29.25" customHeight="1" thickBot="1" x14ac:dyDescent="0.3">
      <c r="B7" s="6" t="s">
        <v>7</v>
      </c>
      <c r="C7" s="8">
        <v>111</v>
      </c>
      <c r="D7" s="8">
        <v>20248066.670000002</v>
      </c>
      <c r="E7" s="8">
        <v>16977051.579999998</v>
      </c>
      <c r="F7" s="9">
        <f t="shared" ref="F7:F13" si="0">E7/D7</f>
        <v>0.83845296722346263</v>
      </c>
    </row>
    <row r="8" spans="2:6" ht="36" customHeight="1" thickBot="1" x14ac:dyDescent="0.3">
      <c r="B8" s="6" t="s">
        <v>8</v>
      </c>
      <c r="C8" s="8">
        <v>112</v>
      </c>
      <c r="D8" s="8">
        <v>32000</v>
      </c>
      <c r="E8" s="10">
        <v>30205</v>
      </c>
      <c r="F8" s="9">
        <f t="shared" si="0"/>
        <v>0.94390624999999995</v>
      </c>
    </row>
    <row r="9" spans="2:6" ht="51" customHeight="1" thickBot="1" x14ac:dyDescent="0.3">
      <c r="B9" s="6" t="s">
        <v>9</v>
      </c>
      <c r="C9" s="8">
        <v>119</v>
      </c>
      <c r="D9" s="8">
        <v>6114916.1299999999</v>
      </c>
      <c r="E9" s="8">
        <v>5107763.59</v>
      </c>
      <c r="F9" s="9">
        <f t="shared" si="0"/>
        <v>0.83529577207790751</v>
      </c>
    </row>
    <row r="10" spans="2:6" ht="82.5" customHeight="1" thickBot="1" x14ac:dyDescent="0.3">
      <c r="B10" s="6" t="s">
        <v>10</v>
      </c>
      <c r="C10" s="8">
        <v>244</v>
      </c>
      <c r="D10" s="8">
        <v>3468797.98</v>
      </c>
      <c r="E10" s="10">
        <v>2761003.68</v>
      </c>
      <c r="F10" s="9">
        <f t="shared" si="0"/>
        <v>0.79595401517156106</v>
      </c>
    </row>
    <row r="11" spans="2:6" ht="56.25" customHeight="1" thickBot="1" x14ac:dyDescent="0.3">
      <c r="B11" s="6" t="s">
        <v>11</v>
      </c>
      <c r="C11" s="8">
        <v>851</v>
      </c>
      <c r="D11" s="8">
        <v>11000</v>
      </c>
      <c r="E11" s="8">
        <v>10424.379999999999</v>
      </c>
      <c r="F11" s="9">
        <f>E11/D11</f>
        <v>0.94767090909090901</v>
      </c>
    </row>
    <row r="12" spans="2:6" ht="38.25" customHeight="1" thickBot="1" x14ac:dyDescent="0.3">
      <c r="B12" s="6" t="s">
        <v>12</v>
      </c>
      <c r="C12" s="8">
        <v>852</v>
      </c>
      <c r="D12" s="10">
        <v>13908.79</v>
      </c>
      <c r="E12" s="10">
        <v>5986.14</v>
      </c>
      <c r="F12" s="9">
        <f t="shared" si="0"/>
        <v>0.43038538938326049</v>
      </c>
    </row>
    <row r="13" spans="2:6" ht="28.5" customHeight="1" thickBot="1" x14ac:dyDescent="0.3">
      <c r="B13" s="6" t="s">
        <v>13</v>
      </c>
      <c r="C13" s="8">
        <v>853</v>
      </c>
      <c r="D13" s="8">
        <v>91.21</v>
      </c>
      <c r="E13" s="8">
        <v>91.21</v>
      </c>
      <c r="F13" s="9">
        <f t="shared" si="0"/>
        <v>1</v>
      </c>
    </row>
    <row r="14" spans="2:6" ht="16.5" x14ac:dyDescent="0.25">
      <c r="B14" s="1"/>
    </row>
    <row r="15" spans="2:6" ht="16.5" x14ac:dyDescent="0.25">
      <c r="B15" s="1" t="s">
        <v>14</v>
      </c>
    </row>
    <row r="16" spans="2:6" ht="16.5" x14ac:dyDescent="0.25">
      <c r="B16" s="1" t="s">
        <v>15</v>
      </c>
      <c r="E16" t="s">
        <v>16</v>
      </c>
    </row>
    <row r="17" spans="2:5" ht="16.5" x14ac:dyDescent="0.25">
      <c r="B17" s="1"/>
    </row>
    <row r="18" spans="2:5" ht="16.5" x14ac:dyDescent="0.25">
      <c r="B18" s="1" t="s">
        <v>17</v>
      </c>
      <c r="E18" t="s">
        <v>18</v>
      </c>
    </row>
    <row r="19" spans="2:5" ht="17.25" customHeight="1" x14ac:dyDescent="0.25">
      <c r="B19" s="1"/>
    </row>
    <row r="20" spans="2:5" ht="16.5" x14ac:dyDescent="0.25">
      <c r="B20" s="1"/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19"/>
  <sheetViews>
    <sheetView workbookViewId="0">
      <selection activeCell="I13" sqref="I13"/>
    </sheetView>
  </sheetViews>
  <sheetFormatPr defaultRowHeight="15" x14ac:dyDescent="0.25"/>
  <cols>
    <col min="1" max="1" width="24.7109375" customWidth="1"/>
    <col min="3" max="3" width="15.42578125" customWidth="1"/>
    <col min="4" max="4" width="22.140625" customWidth="1"/>
    <col min="5" max="5" width="15.28515625" customWidth="1"/>
  </cols>
  <sheetData>
    <row r="2" spans="1:5" ht="16.5" x14ac:dyDescent="0.25">
      <c r="A2" s="113" t="s">
        <v>55</v>
      </c>
    </row>
    <row r="3" spans="1:5" x14ac:dyDescent="0.25">
      <c r="A3" s="76"/>
      <c r="B3" s="76"/>
      <c r="C3" s="130" t="s">
        <v>151</v>
      </c>
      <c r="D3" s="76"/>
      <c r="E3" s="76"/>
    </row>
    <row r="4" spans="1:5" x14ac:dyDescent="0.25">
      <c r="A4" s="76"/>
      <c r="B4" s="76"/>
      <c r="C4" s="76"/>
      <c r="D4" s="76"/>
      <c r="E4" s="76"/>
    </row>
    <row r="5" spans="1:5" ht="60.75" customHeight="1" x14ac:dyDescent="0.25">
      <c r="A5" s="139" t="s">
        <v>0</v>
      </c>
      <c r="B5" s="139" t="s">
        <v>56</v>
      </c>
      <c r="C5" s="139" t="s">
        <v>57</v>
      </c>
      <c r="D5" s="139" t="s">
        <v>58</v>
      </c>
      <c r="E5" s="139" t="s">
        <v>59</v>
      </c>
    </row>
    <row r="6" spans="1:5" ht="17.25" customHeight="1" x14ac:dyDescent="0.25">
      <c r="A6" s="140">
        <v>1</v>
      </c>
      <c r="B6" s="140">
        <v>2</v>
      </c>
      <c r="C6" s="140">
        <v>3</v>
      </c>
      <c r="D6" s="140">
        <v>4</v>
      </c>
      <c r="E6" s="140" t="s">
        <v>5</v>
      </c>
    </row>
    <row r="7" spans="1:5" x14ac:dyDescent="0.25">
      <c r="A7" s="141" t="s">
        <v>6</v>
      </c>
      <c r="B7" s="141"/>
      <c r="C7" s="142">
        <f>C8+C9+C10+C11+C12+C13+C14+C15</f>
        <v>16698543.539999999</v>
      </c>
      <c r="D7" s="142">
        <f>D8+D10+D12+D13+D14+D15+D9+D11+G12</f>
        <v>13556723.32</v>
      </c>
      <c r="E7" s="143">
        <f>D7/C7</f>
        <v>0.81185064359211778</v>
      </c>
    </row>
    <row r="8" spans="1:5" ht="21.75" customHeight="1" x14ac:dyDescent="0.25">
      <c r="A8" s="144" t="s">
        <v>60</v>
      </c>
      <c r="B8" s="141">
        <v>111</v>
      </c>
      <c r="C8" s="142">
        <v>10929867.390000001</v>
      </c>
      <c r="D8" s="142">
        <v>9127171.1600000001</v>
      </c>
      <c r="E8" s="143">
        <f t="shared" ref="E8:E15" si="0">D8/C8</f>
        <v>0.83506696232661237</v>
      </c>
    </row>
    <row r="9" spans="1:5" ht="36.75" customHeight="1" x14ac:dyDescent="0.25">
      <c r="A9" s="144" t="s">
        <v>8</v>
      </c>
      <c r="B9" s="141">
        <v>112</v>
      </c>
      <c r="C9" s="77">
        <v>7400</v>
      </c>
      <c r="D9" s="142">
        <v>3958.5</v>
      </c>
      <c r="E9" s="143">
        <f t="shared" si="0"/>
        <v>0.53493243243243238</v>
      </c>
    </row>
    <row r="10" spans="1:5" ht="36" customHeight="1" x14ac:dyDescent="0.25">
      <c r="A10" s="144" t="s">
        <v>9</v>
      </c>
      <c r="B10" s="141">
        <v>119</v>
      </c>
      <c r="C10" s="142">
        <v>3300819.95</v>
      </c>
      <c r="D10" s="142">
        <v>2743682.26</v>
      </c>
      <c r="E10" s="143">
        <f t="shared" si="0"/>
        <v>0.83121233558952512</v>
      </c>
    </row>
    <row r="11" spans="1:5" ht="44.25" customHeight="1" x14ac:dyDescent="0.25">
      <c r="A11" s="144" t="s">
        <v>61</v>
      </c>
      <c r="B11" s="141">
        <v>243</v>
      </c>
      <c r="C11" s="142">
        <v>185564.76</v>
      </c>
      <c r="D11" s="77">
        <v>185564.76</v>
      </c>
      <c r="E11" s="143">
        <f t="shared" si="0"/>
        <v>1</v>
      </c>
    </row>
    <row r="12" spans="1:5" ht="58.5" customHeight="1" x14ac:dyDescent="0.25">
      <c r="A12" s="144" t="s">
        <v>62</v>
      </c>
      <c r="B12" s="141">
        <v>244</v>
      </c>
      <c r="C12" s="77">
        <f>2237291.44+18600</f>
        <v>2255891.44</v>
      </c>
      <c r="D12" s="77">
        <v>1484797.93</v>
      </c>
      <c r="E12" s="143">
        <f t="shared" si="0"/>
        <v>0.6581867831370467</v>
      </c>
    </row>
    <row r="13" spans="1:5" ht="49.5" customHeight="1" x14ac:dyDescent="0.25">
      <c r="A13" s="144" t="s">
        <v>63</v>
      </c>
      <c r="B13" s="141">
        <v>851</v>
      </c>
      <c r="C13" s="145">
        <v>8000</v>
      </c>
      <c r="D13" s="146">
        <v>4967</v>
      </c>
      <c r="E13" s="143">
        <f t="shared" si="0"/>
        <v>0.62087499999999995</v>
      </c>
    </row>
    <row r="14" spans="1:5" ht="28.5" customHeight="1" x14ac:dyDescent="0.25">
      <c r="A14" s="144" t="s">
        <v>64</v>
      </c>
      <c r="B14" s="141">
        <v>852</v>
      </c>
      <c r="C14" s="77">
        <v>10800</v>
      </c>
      <c r="D14" s="142">
        <v>6581.39</v>
      </c>
      <c r="E14" s="143">
        <f t="shared" si="0"/>
        <v>0.60938796296296305</v>
      </c>
    </row>
    <row r="15" spans="1:5" x14ac:dyDescent="0.25">
      <c r="A15" s="141" t="s">
        <v>50</v>
      </c>
      <c r="B15" s="141">
        <v>853</v>
      </c>
      <c r="C15" s="141">
        <v>200</v>
      </c>
      <c r="D15" s="141">
        <v>0.32</v>
      </c>
      <c r="E15" s="143">
        <f t="shared" si="0"/>
        <v>1.6000000000000001E-3</v>
      </c>
    </row>
    <row r="16" spans="1:5" x14ac:dyDescent="0.25">
      <c r="A16" s="147"/>
      <c r="B16" s="147"/>
      <c r="C16" s="147"/>
      <c r="D16" s="147"/>
      <c r="E16" s="147"/>
    </row>
    <row r="17" spans="1:5" x14ac:dyDescent="0.25">
      <c r="A17" s="147"/>
      <c r="B17" s="147"/>
      <c r="C17" s="147"/>
      <c r="D17" s="147"/>
      <c r="E17" s="147"/>
    </row>
    <row r="18" spans="1:5" x14ac:dyDescent="0.25">
      <c r="A18" s="147" t="s">
        <v>15</v>
      </c>
      <c r="B18" s="147"/>
      <c r="C18" s="147" t="s">
        <v>65</v>
      </c>
      <c r="D18" s="147"/>
      <c r="E18" s="147"/>
    </row>
    <row r="19" spans="1:5" x14ac:dyDescent="0.25">
      <c r="A19" s="147" t="s">
        <v>17</v>
      </c>
      <c r="B19" s="147"/>
      <c r="C19" s="147" t="s">
        <v>66</v>
      </c>
      <c r="D19" s="147"/>
      <c r="E19" s="147"/>
    </row>
  </sheetData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20"/>
  <sheetViews>
    <sheetView workbookViewId="0">
      <selection activeCell="D16" sqref="D16"/>
    </sheetView>
  </sheetViews>
  <sheetFormatPr defaultRowHeight="15" x14ac:dyDescent="0.25"/>
  <cols>
    <col min="1" max="1" width="21.5703125" customWidth="1"/>
    <col min="2" max="2" width="13.28515625" customWidth="1"/>
    <col min="3" max="3" width="17.28515625" customWidth="1"/>
    <col min="4" max="4" width="14.85546875" customWidth="1"/>
    <col min="5" max="5" width="15.140625" customWidth="1"/>
  </cols>
  <sheetData>
    <row r="2" spans="1:5" ht="16.5" x14ac:dyDescent="0.25">
      <c r="A2" s="113" t="s">
        <v>67</v>
      </c>
    </row>
    <row r="3" spans="1:5" x14ac:dyDescent="0.25">
      <c r="A3" s="33"/>
      <c r="B3" s="33"/>
      <c r="C3" s="130" t="s">
        <v>151</v>
      </c>
      <c r="D3" s="33"/>
      <c r="E3" s="33"/>
    </row>
    <row r="4" spans="1:5" ht="17.25" thickBot="1" x14ac:dyDescent="0.3">
      <c r="A4" s="1"/>
    </row>
    <row r="5" spans="1:5" ht="56.25" customHeight="1" thickBot="1" x14ac:dyDescent="0.3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5" ht="13.5" customHeight="1" thickBot="1" x14ac:dyDescent="0.3">
      <c r="A6" s="4">
        <v>1</v>
      </c>
      <c r="B6" s="5">
        <v>2</v>
      </c>
      <c r="C6" s="5">
        <v>3</v>
      </c>
      <c r="D6" s="5">
        <v>4</v>
      </c>
      <c r="E6" s="5" t="s">
        <v>5</v>
      </c>
    </row>
    <row r="7" spans="1:5" ht="22.5" customHeight="1" thickBot="1" x14ac:dyDescent="0.3">
      <c r="A7" s="6" t="s">
        <v>6</v>
      </c>
      <c r="B7" s="7"/>
      <c r="C7" s="12">
        <f>SUM(C8:C14)</f>
        <v>15855661.739999998</v>
      </c>
      <c r="D7" s="70">
        <f>SUM(D8:D14)</f>
        <v>13117636.529999999</v>
      </c>
      <c r="E7" s="70">
        <f>D7/C7%</f>
        <v>82.731561413847373</v>
      </c>
    </row>
    <row r="8" spans="1:5" ht="30" customHeight="1" thickBot="1" x14ac:dyDescent="0.3">
      <c r="A8" s="6" t="s">
        <v>7</v>
      </c>
      <c r="B8" s="7">
        <v>111</v>
      </c>
      <c r="C8" s="7">
        <v>10729638.789999999</v>
      </c>
      <c r="D8" s="7">
        <v>8920557</v>
      </c>
      <c r="E8" s="70">
        <f t="shared" ref="E8:E14" si="0">D8/C8%</f>
        <v>83.139397090552023</v>
      </c>
    </row>
    <row r="9" spans="1:5" ht="45" customHeight="1" thickBot="1" x14ac:dyDescent="0.3">
      <c r="A9" s="6" t="s">
        <v>148</v>
      </c>
      <c r="B9" s="7">
        <v>112</v>
      </c>
      <c r="C9" s="7">
        <v>2000</v>
      </c>
      <c r="D9" s="7">
        <v>271</v>
      </c>
      <c r="E9" s="70">
        <f t="shared" si="0"/>
        <v>13.55</v>
      </c>
    </row>
    <row r="10" spans="1:5" ht="63" customHeight="1" thickBot="1" x14ac:dyDescent="0.3">
      <c r="A10" s="6" t="s">
        <v>9</v>
      </c>
      <c r="B10" s="7">
        <v>119</v>
      </c>
      <c r="C10" s="7">
        <v>3240350.92</v>
      </c>
      <c r="D10" s="7">
        <v>2694287.41</v>
      </c>
      <c r="E10" s="70">
        <f t="shared" si="0"/>
        <v>83.148013178770157</v>
      </c>
    </row>
    <row r="11" spans="1:5" ht="99.75" customHeight="1" thickBot="1" x14ac:dyDescent="0.3">
      <c r="A11" s="6" t="s">
        <v>20</v>
      </c>
      <c r="B11" s="7">
        <v>244</v>
      </c>
      <c r="C11" s="7">
        <v>1852407.03</v>
      </c>
      <c r="D11" s="14">
        <f>1531720.68-57108</f>
        <v>1474612.68</v>
      </c>
      <c r="E11" s="70">
        <f t="shared" si="0"/>
        <v>79.605219377730393</v>
      </c>
    </row>
    <row r="12" spans="1:5" ht="67.5" customHeight="1" thickBot="1" x14ac:dyDescent="0.3">
      <c r="A12" s="106" t="s">
        <v>25</v>
      </c>
      <c r="B12" s="106">
        <v>851</v>
      </c>
      <c r="C12" s="106">
        <v>12500</v>
      </c>
      <c r="D12" s="106">
        <v>10091</v>
      </c>
      <c r="E12" s="70">
        <f t="shared" si="0"/>
        <v>80.727999999999994</v>
      </c>
    </row>
    <row r="13" spans="1:5" ht="33.75" thickBot="1" x14ac:dyDescent="0.3">
      <c r="A13" s="48" t="s">
        <v>12</v>
      </c>
      <c r="B13" s="48">
        <v>852</v>
      </c>
      <c r="C13" s="48">
        <v>18265</v>
      </c>
      <c r="D13" s="48">
        <v>17654.93</v>
      </c>
      <c r="E13" s="70">
        <f t="shared" si="0"/>
        <v>96.659895975910203</v>
      </c>
    </row>
    <row r="14" spans="1:5" ht="17.25" thickBot="1" x14ac:dyDescent="0.3">
      <c r="A14" s="6" t="s">
        <v>13</v>
      </c>
      <c r="B14" s="7">
        <v>853</v>
      </c>
      <c r="C14" s="7">
        <v>500</v>
      </c>
      <c r="D14" s="7">
        <v>162.51</v>
      </c>
      <c r="E14" s="70">
        <f t="shared" si="0"/>
        <v>32.501999999999995</v>
      </c>
    </row>
    <row r="15" spans="1:5" ht="16.5" x14ac:dyDescent="0.25">
      <c r="A15" s="1"/>
    </row>
    <row r="16" spans="1:5" ht="16.5" x14ac:dyDescent="0.25">
      <c r="A16" s="1" t="s">
        <v>15</v>
      </c>
      <c r="C16" t="s">
        <v>68</v>
      </c>
    </row>
    <row r="17" spans="1:3" ht="16.5" x14ac:dyDescent="0.25">
      <c r="A17" s="1"/>
    </row>
    <row r="18" spans="1:3" ht="16.5" x14ac:dyDescent="0.25">
      <c r="A18" s="1" t="s">
        <v>17</v>
      </c>
      <c r="C18" t="s">
        <v>69</v>
      </c>
    </row>
    <row r="19" spans="1:3" ht="16.5" x14ac:dyDescent="0.25">
      <c r="A19" s="1"/>
    </row>
    <row r="20" spans="1:3" ht="16.5" x14ac:dyDescent="0.25">
      <c r="A20" s="1"/>
    </row>
  </sheetData>
  <phoneticPr fontId="1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"/>
  <sheetViews>
    <sheetView topLeftCell="A2" workbookViewId="0">
      <selection activeCell="C2" sqref="C2"/>
    </sheetView>
  </sheetViews>
  <sheetFormatPr defaultRowHeight="15" x14ac:dyDescent="0.25"/>
  <cols>
    <col min="1" max="1" width="21.42578125" customWidth="1"/>
    <col min="2" max="2" width="10.42578125" customWidth="1"/>
    <col min="3" max="3" width="21.5703125" customWidth="1"/>
    <col min="4" max="4" width="19.140625" customWidth="1"/>
    <col min="5" max="5" width="14.85546875" customWidth="1"/>
  </cols>
  <sheetData>
    <row r="1" spans="1:5" ht="16.5" x14ac:dyDescent="0.25">
      <c r="A1" s="113" t="s">
        <v>70</v>
      </c>
    </row>
    <row r="2" spans="1:5" x14ac:dyDescent="0.25">
      <c r="A2" s="33"/>
      <c r="B2" s="33"/>
      <c r="C2" s="33" t="s">
        <v>151</v>
      </c>
      <c r="D2" s="33"/>
      <c r="E2" s="33"/>
    </row>
    <row r="3" spans="1:5" ht="15.75" thickBot="1" x14ac:dyDescent="0.3"/>
    <row r="4" spans="1:5" ht="45.75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ht="14.25" customHeight="1" thickBot="1" x14ac:dyDescent="0.3">
      <c r="A5" s="4">
        <v>1</v>
      </c>
      <c r="B5" s="5">
        <v>2</v>
      </c>
      <c r="C5" s="5">
        <v>3</v>
      </c>
      <c r="D5" s="5">
        <v>4</v>
      </c>
      <c r="E5" s="5" t="s">
        <v>5</v>
      </c>
    </row>
    <row r="6" spans="1:5" ht="21.75" customHeight="1" thickBot="1" x14ac:dyDescent="0.3">
      <c r="A6" s="6" t="s">
        <v>6</v>
      </c>
      <c r="B6" s="7"/>
      <c r="C6" s="12">
        <f>SUM(C7:C12)</f>
        <v>20585135.920000002</v>
      </c>
      <c r="D6" s="12">
        <f>SUM(D7:D12)</f>
        <v>17273962.309999999</v>
      </c>
      <c r="E6" s="70">
        <f>D6/C6%</f>
        <v>83.914735259129628</v>
      </c>
    </row>
    <row r="7" spans="1:5" ht="29.25" customHeight="1" thickBot="1" x14ac:dyDescent="0.3">
      <c r="A7" s="6" t="s">
        <v>7</v>
      </c>
      <c r="B7" s="7">
        <v>111</v>
      </c>
      <c r="C7" s="7">
        <v>13787437.199999999</v>
      </c>
      <c r="D7" s="7">
        <v>11539715.93</v>
      </c>
      <c r="E7" s="70">
        <f t="shared" ref="E7:E12" si="0">D7/C7%</f>
        <v>83.697323604128542</v>
      </c>
    </row>
    <row r="8" spans="1:5" ht="56.25" customHeight="1" thickBot="1" x14ac:dyDescent="0.3">
      <c r="A8" s="6" t="s">
        <v>9</v>
      </c>
      <c r="B8" s="7">
        <v>119</v>
      </c>
      <c r="C8" s="7">
        <v>4163806.03</v>
      </c>
      <c r="D8" s="7">
        <v>3471686.17</v>
      </c>
      <c r="E8" s="70">
        <f t="shared" si="0"/>
        <v>83.377711281137664</v>
      </c>
    </row>
    <row r="9" spans="1:5" ht="104.25" customHeight="1" thickBot="1" x14ac:dyDescent="0.3">
      <c r="A9" s="6" t="s">
        <v>20</v>
      </c>
      <c r="B9" s="7">
        <v>244</v>
      </c>
      <c r="C9" s="7">
        <v>2612892.69</v>
      </c>
      <c r="D9" s="7">
        <v>2241472.34</v>
      </c>
      <c r="E9" s="70">
        <f>D9/C9%</f>
        <v>85.785089781088558</v>
      </c>
    </row>
    <row r="10" spans="1:5" ht="88.5" customHeight="1" thickBot="1" x14ac:dyDescent="0.3">
      <c r="A10" s="6" t="s">
        <v>25</v>
      </c>
      <c r="B10" s="7">
        <v>851</v>
      </c>
      <c r="C10" s="7">
        <v>14000</v>
      </c>
      <c r="D10" s="7">
        <v>16850</v>
      </c>
      <c r="E10" s="70">
        <f>D10/C10%</f>
        <v>120.35714285714286</v>
      </c>
    </row>
    <row r="11" spans="1:5" ht="38.25" customHeight="1" thickBot="1" x14ac:dyDescent="0.3">
      <c r="A11" s="6" t="s">
        <v>12</v>
      </c>
      <c r="B11" s="7">
        <v>852</v>
      </c>
      <c r="C11" s="7">
        <v>6000</v>
      </c>
      <c r="D11" s="7">
        <v>4212.3</v>
      </c>
      <c r="E11" s="70">
        <f t="shared" si="0"/>
        <v>70.204999999999998</v>
      </c>
    </row>
    <row r="12" spans="1:5" ht="31.5" customHeight="1" thickBot="1" x14ac:dyDescent="0.3">
      <c r="A12" s="6" t="s">
        <v>13</v>
      </c>
      <c r="B12" s="7">
        <v>853</v>
      </c>
      <c r="C12" s="7">
        <v>1000</v>
      </c>
      <c r="D12" s="7">
        <v>25.57</v>
      </c>
      <c r="E12" s="70">
        <f t="shared" si="0"/>
        <v>2.5569999999999999</v>
      </c>
    </row>
    <row r="13" spans="1:5" ht="16.5" x14ac:dyDescent="0.25">
      <c r="A13" s="1"/>
    </row>
    <row r="14" spans="1:5" ht="16.5" x14ac:dyDescent="0.25">
      <c r="A14" s="1"/>
    </row>
    <row r="15" spans="1:5" ht="16.5" x14ac:dyDescent="0.25">
      <c r="A15" s="1" t="s">
        <v>15</v>
      </c>
      <c r="D15" t="s">
        <v>139</v>
      </c>
    </row>
    <row r="16" spans="1:5" ht="16.5" x14ac:dyDescent="0.25">
      <c r="A16" s="1" t="s">
        <v>14</v>
      </c>
    </row>
    <row r="17" spans="1:4" ht="16.5" x14ac:dyDescent="0.25">
      <c r="A17" s="1" t="s">
        <v>17</v>
      </c>
      <c r="D17" t="s">
        <v>71</v>
      </c>
    </row>
    <row r="18" spans="1:4" ht="16.5" x14ac:dyDescent="0.25">
      <c r="A18" s="1"/>
    </row>
    <row r="19" spans="1:4" ht="16.5" x14ac:dyDescent="0.25">
      <c r="A19" s="1"/>
    </row>
    <row r="20" spans="1:4" ht="16.5" x14ac:dyDescent="0.25">
      <c r="A20" s="1"/>
    </row>
    <row r="21" spans="1:4" ht="16.5" x14ac:dyDescent="0.25">
      <c r="A21" s="1"/>
    </row>
    <row r="22" spans="1:4" ht="16.5" x14ac:dyDescent="0.25">
      <c r="A22" s="1"/>
    </row>
    <row r="23" spans="1:4" ht="16.5" x14ac:dyDescent="0.25">
      <c r="A23" s="1"/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2"/>
  <sheetViews>
    <sheetView workbookViewId="0">
      <selection activeCell="O9" sqref="O9"/>
    </sheetView>
  </sheetViews>
  <sheetFormatPr defaultRowHeight="15" x14ac:dyDescent="0.25"/>
  <cols>
    <col min="1" max="1" width="21" customWidth="1"/>
    <col min="3" max="3" width="21.28515625" customWidth="1"/>
    <col min="4" max="4" width="15.5703125" customWidth="1"/>
    <col min="5" max="5" width="13.140625" customWidth="1"/>
  </cols>
  <sheetData>
    <row r="1" spans="1:8" ht="16.5" x14ac:dyDescent="0.25">
      <c r="A1" s="113" t="s">
        <v>72</v>
      </c>
    </row>
    <row r="2" spans="1:8" x14ac:dyDescent="0.25">
      <c r="A2" s="33"/>
      <c r="B2" s="33"/>
      <c r="C2" s="130" t="s">
        <v>151</v>
      </c>
      <c r="D2" s="33"/>
      <c r="E2" s="33"/>
    </row>
    <row r="3" spans="1:8" ht="15.75" thickBot="1" x14ac:dyDescent="0.3"/>
    <row r="4" spans="1:8" ht="54.75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8" ht="17.25" customHeight="1" thickBot="1" x14ac:dyDescent="0.3">
      <c r="A5" s="4">
        <v>1</v>
      </c>
      <c r="B5" s="5">
        <v>2</v>
      </c>
      <c r="C5" s="5">
        <v>3</v>
      </c>
      <c r="D5" s="5">
        <v>4</v>
      </c>
      <c r="E5" s="5" t="s">
        <v>5</v>
      </c>
    </row>
    <row r="6" spans="1:8" ht="20.25" customHeight="1" thickBot="1" x14ac:dyDescent="0.3">
      <c r="A6" s="98" t="s">
        <v>6</v>
      </c>
      <c r="B6" s="99"/>
      <c r="C6" s="100">
        <f>C7+C8+C9++C10+C11+C12+C13</f>
        <v>16175487.879999999</v>
      </c>
      <c r="D6" s="100">
        <f>D7+D8+D9+D10+D11+D12+D13</f>
        <v>13420557.33</v>
      </c>
      <c r="E6" s="101">
        <f t="shared" ref="E6:E13" si="0">D6/C6</f>
        <v>0.82968485584868812</v>
      </c>
    </row>
    <row r="7" spans="1:8" ht="33" customHeight="1" thickBot="1" x14ac:dyDescent="0.3">
      <c r="A7" s="98" t="s">
        <v>7</v>
      </c>
      <c r="B7" s="99">
        <v>111</v>
      </c>
      <c r="C7" s="100">
        <v>10537089.17</v>
      </c>
      <c r="D7" s="100">
        <v>8738737.7300000004</v>
      </c>
      <c r="E7" s="101">
        <f t="shared" si="0"/>
        <v>0.82933128770324338</v>
      </c>
    </row>
    <row r="8" spans="1:8" ht="58.5" customHeight="1" thickBot="1" x14ac:dyDescent="0.3">
      <c r="A8" s="98" t="s">
        <v>8</v>
      </c>
      <c r="B8" s="99">
        <v>112</v>
      </c>
      <c r="C8" s="100">
        <v>13600</v>
      </c>
      <c r="D8" s="100">
        <v>9553.5</v>
      </c>
      <c r="E8" s="101">
        <f t="shared" si="0"/>
        <v>0.70246323529411769</v>
      </c>
    </row>
    <row r="9" spans="1:8" ht="58.5" customHeight="1" thickBot="1" x14ac:dyDescent="0.3">
      <c r="A9" s="98" t="s">
        <v>9</v>
      </c>
      <c r="B9" s="99">
        <v>119</v>
      </c>
      <c r="C9" s="100">
        <v>3182200.93</v>
      </c>
      <c r="D9" s="100">
        <v>2631596.69</v>
      </c>
      <c r="E9" s="101">
        <f t="shared" si="0"/>
        <v>0.82697376686392954</v>
      </c>
      <c r="H9" s="108"/>
    </row>
    <row r="10" spans="1:8" ht="103.5" customHeight="1" thickBot="1" x14ac:dyDescent="0.3">
      <c r="A10" s="98" t="s">
        <v>20</v>
      </c>
      <c r="B10" s="99">
        <v>244</v>
      </c>
      <c r="C10" s="100">
        <f>2417655.47-5057.69</f>
        <v>2412597.7800000003</v>
      </c>
      <c r="D10" s="100">
        <v>2015669.7</v>
      </c>
      <c r="E10" s="101">
        <f t="shared" si="0"/>
        <v>0.83547689412198656</v>
      </c>
    </row>
    <row r="11" spans="1:8" ht="76.5" customHeight="1" thickBot="1" x14ac:dyDescent="0.3">
      <c r="A11" s="98" t="s">
        <v>25</v>
      </c>
      <c r="B11" s="99">
        <v>851</v>
      </c>
      <c r="C11" s="100">
        <v>8356</v>
      </c>
      <c r="D11" s="100">
        <v>4312.3</v>
      </c>
      <c r="E11" s="101">
        <f t="shared" si="0"/>
        <v>0.51607228338918143</v>
      </c>
    </row>
    <row r="12" spans="1:8" ht="45.75" customHeight="1" thickBot="1" x14ac:dyDescent="0.3">
      <c r="A12" s="98" t="s">
        <v>12</v>
      </c>
      <c r="B12" s="99">
        <v>852</v>
      </c>
      <c r="C12" s="100">
        <v>21144</v>
      </c>
      <c r="D12" s="100">
        <v>20680.27</v>
      </c>
      <c r="E12" s="101">
        <f t="shared" si="0"/>
        <v>0.97806800983730613</v>
      </c>
    </row>
    <row r="13" spans="1:8" ht="24.75" customHeight="1" thickBot="1" x14ac:dyDescent="0.3">
      <c r="A13" s="98" t="s">
        <v>13</v>
      </c>
      <c r="B13" s="99">
        <v>853</v>
      </c>
      <c r="C13" s="100">
        <v>500</v>
      </c>
      <c r="D13" s="100">
        <v>7.14</v>
      </c>
      <c r="E13" s="101">
        <f t="shared" si="0"/>
        <v>1.4279999999999999E-2</v>
      </c>
    </row>
    <row r="14" spans="1:8" ht="16.5" x14ac:dyDescent="0.25">
      <c r="A14" s="102"/>
    </row>
    <row r="15" spans="1:8" ht="16.5" x14ac:dyDescent="0.25">
      <c r="A15" s="102" t="s">
        <v>14</v>
      </c>
    </row>
    <row r="16" spans="1:8" ht="15" customHeight="1" x14ac:dyDescent="0.25">
      <c r="A16" s="183" t="s">
        <v>137</v>
      </c>
      <c r="B16" s="184"/>
      <c r="C16" s="184"/>
      <c r="D16" s="184"/>
    </row>
    <row r="17" spans="1:4" ht="16.5" x14ac:dyDescent="0.25">
      <c r="A17" s="102"/>
    </row>
    <row r="18" spans="1:4" ht="15" customHeight="1" x14ac:dyDescent="0.25">
      <c r="A18" s="183" t="s">
        <v>138</v>
      </c>
      <c r="B18" s="184"/>
      <c r="C18" s="184"/>
      <c r="D18" s="184"/>
    </row>
    <row r="19" spans="1:4" ht="16.5" x14ac:dyDescent="0.25">
      <c r="A19" s="1"/>
    </row>
    <row r="20" spans="1:4" ht="16.5" x14ac:dyDescent="0.25">
      <c r="A20" s="1"/>
    </row>
    <row r="21" spans="1:4" ht="16.5" x14ac:dyDescent="0.25">
      <c r="A21" s="1"/>
    </row>
    <row r="22" spans="1:4" ht="16.5" x14ac:dyDescent="0.25">
      <c r="A22" s="1"/>
    </row>
  </sheetData>
  <mergeCells count="2">
    <mergeCell ref="A16:D16"/>
    <mergeCell ref="A18:D18"/>
  </mergeCells>
  <phoneticPr fontId="1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9"/>
  <sheetViews>
    <sheetView workbookViewId="0">
      <selection activeCell="D11" sqref="D11:E11"/>
    </sheetView>
  </sheetViews>
  <sheetFormatPr defaultRowHeight="15" x14ac:dyDescent="0.25"/>
  <cols>
    <col min="1" max="1" width="23.85546875" customWidth="1"/>
    <col min="2" max="2" width="9.7109375" customWidth="1"/>
    <col min="3" max="4" width="15.85546875" customWidth="1"/>
    <col min="5" max="5" width="20.28515625" customWidth="1"/>
    <col min="8" max="8" width="13.7109375" customWidth="1"/>
    <col min="10" max="10" width="15.28515625" customWidth="1"/>
  </cols>
  <sheetData>
    <row r="1" spans="1:13" ht="16.5" x14ac:dyDescent="0.25">
      <c r="A1" s="113" t="s">
        <v>73</v>
      </c>
    </row>
    <row r="2" spans="1:13" x14ac:dyDescent="0.25">
      <c r="A2" s="33"/>
      <c r="B2" s="33"/>
      <c r="C2" s="130" t="s">
        <v>151</v>
      </c>
      <c r="D2" s="33"/>
      <c r="E2" s="33"/>
    </row>
    <row r="3" spans="1:13" ht="15.75" thickBot="1" x14ac:dyDescent="0.3"/>
    <row r="4" spans="1:13" ht="60" customHeight="1" thickBot="1" x14ac:dyDescent="0.3">
      <c r="A4" s="148" t="s">
        <v>0</v>
      </c>
      <c r="B4" s="149" t="s">
        <v>1</v>
      </c>
      <c r="C4" s="149" t="s">
        <v>2</v>
      </c>
      <c r="D4" s="149" t="s">
        <v>3</v>
      </c>
      <c r="E4" s="149" t="s">
        <v>4</v>
      </c>
      <c r="H4" s="109"/>
    </row>
    <row r="5" spans="1:13" ht="15.75" customHeight="1" thickBot="1" x14ac:dyDescent="0.3">
      <c r="A5" s="150">
        <v>1</v>
      </c>
      <c r="B5" s="151">
        <v>2</v>
      </c>
      <c r="C5" s="151">
        <v>3</v>
      </c>
      <c r="D5" s="151">
        <v>4</v>
      </c>
      <c r="E5" s="151" t="s">
        <v>5</v>
      </c>
    </row>
    <row r="6" spans="1:13" ht="21.75" customHeight="1" thickBot="1" x14ac:dyDescent="0.3">
      <c r="A6" s="152" t="s">
        <v>6</v>
      </c>
      <c r="B6" s="154"/>
      <c r="C6" s="154" t="s">
        <v>152</v>
      </c>
      <c r="D6" s="154" t="s">
        <v>153</v>
      </c>
      <c r="E6" s="154" t="s">
        <v>154</v>
      </c>
    </row>
    <row r="7" spans="1:13" ht="35.25" customHeight="1" thickBot="1" x14ac:dyDescent="0.3">
      <c r="A7" s="152" t="s">
        <v>7</v>
      </c>
      <c r="B7" s="154">
        <v>111</v>
      </c>
      <c r="C7" s="154" t="s">
        <v>155</v>
      </c>
      <c r="D7" s="154" t="s">
        <v>156</v>
      </c>
      <c r="E7" s="154" t="s">
        <v>157</v>
      </c>
    </row>
    <row r="8" spans="1:13" ht="59.25" customHeight="1" thickBot="1" x14ac:dyDescent="0.3">
      <c r="A8" s="152" t="s">
        <v>9</v>
      </c>
      <c r="B8" s="154">
        <v>119</v>
      </c>
      <c r="C8" s="154" t="s">
        <v>158</v>
      </c>
      <c r="D8" s="154" t="s">
        <v>159</v>
      </c>
      <c r="E8" s="154" t="s">
        <v>160</v>
      </c>
      <c r="J8" s="108"/>
    </row>
    <row r="9" spans="1:13" ht="59.25" customHeight="1" x14ac:dyDescent="0.25">
      <c r="A9" s="186" t="s">
        <v>20</v>
      </c>
      <c r="B9" s="186">
        <v>244</v>
      </c>
      <c r="C9" s="186" t="s">
        <v>161</v>
      </c>
      <c r="D9" s="186" t="s">
        <v>162</v>
      </c>
      <c r="E9" s="186" t="s">
        <v>163</v>
      </c>
      <c r="J9" s="108"/>
    </row>
    <row r="10" spans="1:13" ht="25.5" customHeight="1" thickBot="1" x14ac:dyDescent="0.3">
      <c r="A10" s="187"/>
      <c r="B10" s="187"/>
      <c r="C10" s="187"/>
      <c r="D10" s="187"/>
      <c r="E10" s="187"/>
    </row>
    <row r="11" spans="1:13" ht="58.5" customHeight="1" thickBot="1" x14ac:dyDescent="0.3">
      <c r="A11" s="152" t="s">
        <v>21</v>
      </c>
      <c r="B11" s="154">
        <v>851</v>
      </c>
      <c r="C11" s="155">
        <v>35000</v>
      </c>
      <c r="D11" s="154" t="s">
        <v>164</v>
      </c>
      <c r="E11" s="154" t="s">
        <v>165</v>
      </c>
    </row>
    <row r="12" spans="1:13" ht="39" customHeight="1" thickBot="1" x14ac:dyDescent="0.3">
      <c r="A12" s="152" t="s">
        <v>12</v>
      </c>
      <c r="B12" s="154">
        <v>852</v>
      </c>
      <c r="C12" s="154" t="s">
        <v>166</v>
      </c>
      <c r="D12" s="154">
        <v>4242.57</v>
      </c>
      <c r="E12" s="154" t="s">
        <v>167</v>
      </c>
      <c r="M12" s="97"/>
    </row>
    <row r="13" spans="1:13" ht="25.5" customHeight="1" thickBot="1" x14ac:dyDescent="0.3">
      <c r="A13" s="152" t="s">
        <v>13</v>
      </c>
      <c r="B13" s="154">
        <v>853</v>
      </c>
      <c r="C13" s="154" t="s">
        <v>168</v>
      </c>
      <c r="D13" s="154" t="s">
        <v>169</v>
      </c>
      <c r="E13" s="154" t="s">
        <v>170</v>
      </c>
    </row>
    <row r="14" spans="1:13" ht="16.5" x14ac:dyDescent="0.25">
      <c r="A14" s="156"/>
      <c r="H14" t="s">
        <v>14</v>
      </c>
    </row>
    <row r="15" spans="1:13" ht="16.5" x14ac:dyDescent="0.25">
      <c r="A15" s="156" t="s">
        <v>14</v>
      </c>
    </row>
    <row r="16" spans="1:13" x14ac:dyDescent="0.25">
      <c r="A16" s="185" t="s">
        <v>171</v>
      </c>
      <c r="B16" s="184"/>
      <c r="C16" s="184"/>
      <c r="D16" s="184"/>
      <c r="E16" s="184"/>
    </row>
    <row r="17" spans="1:5" ht="16.5" x14ac:dyDescent="0.25">
      <c r="A17" s="156"/>
    </row>
    <row r="18" spans="1:5" x14ac:dyDescent="0.25">
      <c r="A18" s="185" t="s">
        <v>172</v>
      </c>
      <c r="B18" s="184"/>
      <c r="C18" s="184"/>
      <c r="D18" s="184"/>
      <c r="E18" s="184"/>
    </row>
    <row r="19" spans="1:5" ht="16.5" x14ac:dyDescent="0.25">
      <c r="A19" s="156"/>
    </row>
  </sheetData>
  <mergeCells count="7">
    <mergeCell ref="A18:E18"/>
    <mergeCell ref="A9:A10"/>
    <mergeCell ref="B9:B10"/>
    <mergeCell ref="C9:C10"/>
    <mergeCell ref="D9:D10"/>
    <mergeCell ref="E9:E10"/>
    <mergeCell ref="A16:E16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4"/>
  <sheetViews>
    <sheetView workbookViewId="0">
      <selection activeCell="G9" sqref="G9"/>
    </sheetView>
  </sheetViews>
  <sheetFormatPr defaultRowHeight="15" x14ac:dyDescent="0.25"/>
  <cols>
    <col min="1" max="1" width="21.5703125" customWidth="1"/>
    <col min="3" max="3" width="23.28515625" customWidth="1"/>
    <col min="4" max="4" width="18.7109375" customWidth="1"/>
    <col min="5" max="5" width="17.7109375" customWidth="1"/>
  </cols>
  <sheetData>
    <row r="1" spans="1:5" ht="16.5" x14ac:dyDescent="0.25">
      <c r="A1" s="113" t="s">
        <v>75</v>
      </c>
    </row>
    <row r="2" spans="1:5" ht="15" customHeight="1" x14ac:dyDescent="0.25">
      <c r="A2" s="33"/>
      <c r="B2" s="33"/>
      <c r="C2" s="130" t="s">
        <v>151</v>
      </c>
      <c r="D2" s="33"/>
      <c r="E2" s="33"/>
    </row>
    <row r="3" spans="1:5" ht="13.5" customHeight="1" x14ac:dyDescent="0.25">
      <c r="A3" s="49"/>
    </row>
    <row r="4" spans="1:5" ht="17.25" thickBot="1" x14ac:dyDescent="0.3">
      <c r="A4" s="1"/>
    </row>
    <row r="5" spans="1:5" ht="57.75" customHeight="1" thickBot="1" x14ac:dyDescent="0.3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5" ht="19.5" customHeight="1" thickBot="1" x14ac:dyDescent="0.3">
      <c r="A6" s="4">
        <v>1</v>
      </c>
      <c r="B6" s="5">
        <v>2</v>
      </c>
      <c r="C6" s="5">
        <v>3</v>
      </c>
      <c r="D6" s="5">
        <v>4</v>
      </c>
      <c r="E6" s="5" t="s">
        <v>5</v>
      </c>
    </row>
    <row r="7" spans="1:5" ht="22.5" customHeight="1" thickBot="1" x14ac:dyDescent="0.3">
      <c r="A7" s="6" t="s">
        <v>6</v>
      </c>
      <c r="B7" s="7"/>
      <c r="C7" s="12">
        <f>SUM(C8:C14)</f>
        <v>11601923.989999998</v>
      </c>
      <c r="D7" s="12">
        <f>SUM(D8:D14)</f>
        <v>9113160.9399999995</v>
      </c>
      <c r="E7" s="17">
        <f>D7/C7</f>
        <v>0.7854870405852401</v>
      </c>
    </row>
    <row r="8" spans="1:5" ht="35.25" customHeight="1" thickBot="1" x14ac:dyDescent="0.3">
      <c r="A8" s="6" t="s">
        <v>7</v>
      </c>
      <c r="B8" s="7">
        <v>111</v>
      </c>
      <c r="C8" s="7">
        <v>7609727.4299999997</v>
      </c>
      <c r="D8" s="7">
        <v>6058381.4299999997</v>
      </c>
      <c r="E8" s="17">
        <f t="shared" ref="E8:E14" si="0">D8/C8</f>
        <v>0.79613645636188046</v>
      </c>
    </row>
    <row r="9" spans="1:5" ht="55.5" customHeight="1" thickBot="1" x14ac:dyDescent="0.3">
      <c r="A9" s="6" t="s">
        <v>9</v>
      </c>
      <c r="B9" s="7">
        <v>119</v>
      </c>
      <c r="C9" s="7">
        <v>2298137.69</v>
      </c>
      <c r="D9" s="7">
        <v>1717811.45</v>
      </c>
      <c r="E9" s="17">
        <f t="shared" si="0"/>
        <v>0.74747977785438957</v>
      </c>
    </row>
    <row r="10" spans="1:5" ht="55.5" customHeight="1" thickBot="1" x14ac:dyDescent="0.3">
      <c r="A10" s="6" t="s">
        <v>184</v>
      </c>
      <c r="B10" s="7">
        <v>112</v>
      </c>
      <c r="C10" s="7">
        <v>4457</v>
      </c>
      <c r="D10" s="7">
        <v>4457</v>
      </c>
      <c r="E10" s="17">
        <f t="shared" si="0"/>
        <v>1</v>
      </c>
    </row>
    <row r="11" spans="1:5" ht="79.5" customHeight="1" thickBot="1" x14ac:dyDescent="0.3">
      <c r="A11" s="6" t="s">
        <v>20</v>
      </c>
      <c r="B11" s="7">
        <v>244</v>
      </c>
      <c r="C11" s="7">
        <v>1673902.34</v>
      </c>
      <c r="D11" s="7">
        <v>1317560.6200000001</v>
      </c>
      <c r="E11" s="17">
        <f t="shared" si="0"/>
        <v>0.78711916968823881</v>
      </c>
    </row>
    <row r="12" spans="1:5" ht="64.5" customHeight="1" thickBot="1" x14ac:dyDescent="0.3">
      <c r="A12" s="6" t="s">
        <v>25</v>
      </c>
      <c r="B12" s="7">
        <v>851</v>
      </c>
      <c r="C12" s="7">
        <v>2500</v>
      </c>
      <c r="D12" s="7">
        <v>2040</v>
      </c>
      <c r="E12" s="17">
        <f t="shared" si="0"/>
        <v>0.81599999999999995</v>
      </c>
    </row>
    <row r="13" spans="1:5" ht="36" customHeight="1" thickBot="1" x14ac:dyDescent="0.3">
      <c r="A13" s="6" t="s">
        <v>12</v>
      </c>
      <c r="B13" s="7">
        <v>852</v>
      </c>
      <c r="C13" s="7">
        <v>12901.49</v>
      </c>
      <c r="D13" s="7">
        <v>12901.49</v>
      </c>
      <c r="E13" s="17">
        <f t="shared" si="0"/>
        <v>1</v>
      </c>
    </row>
    <row r="14" spans="1:5" ht="21.75" customHeight="1" thickBot="1" x14ac:dyDescent="0.3">
      <c r="A14" s="6" t="s">
        <v>13</v>
      </c>
      <c r="B14" s="7">
        <v>853</v>
      </c>
      <c r="C14" s="7">
        <v>298.04000000000002</v>
      </c>
      <c r="D14" s="7">
        <v>8.9499999999999993</v>
      </c>
      <c r="E14" s="17">
        <f t="shared" si="0"/>
        <v>3.0029526238088841E-2</v>
      </c>
    </row>
    <row r="15" spans="1:5" ht="16.5" x14ac:dyDescent="0.25">
      <c r="A15" s="1"/>
    </row>
    <row r="16" spans="1:5" ht="16.5" x14ac:dyDescent="0.25">
      <c r="A16" s="1"/>
    </row>
    <row r="17" spans="1:4" ht="16.5" x14ac:dyDescent="0.25">
      <c r="A17" s="1" t="s">
        <v>141</v>
      </c>
      <c r="D17" t="s">
        <v>142</v>
      </c>
    </row>
    <row r="18" spans="1:4" ht="16.5" x14ac:dyDescent="0.25">
      <c r="A18" s="1"/>
    </row>
    <row r="19" spans="1:4" ht="16.5" x14ac:dyDescent="0.25">
      <c r="A19" s="1" t="s">
        <v>17</v>
      </c>
      <c r="D19" t="s">
        <v>74</v>
      </c>
    </row>
    <row r="20" spans="1:4" ht="16.5" x14ac:dyDescent="0.25">
      <c r="A20" s="1"/>
    </row>
    <row r="21" spans="1:4" ht="16.5" x14ac:dyDescent="0.25">
      <c r="A21" s="1"/>
    </row>
    <row r="22" spans="1:4" ht="16.5" x14ac:dyDescent="0.25">
      <c r="A22" s="1"/>
    </row>
    <row r="23" spans="1:4" ht="16.5" x14ac:dyDescent="0.25">
      <c r="A23" s="1"/>
    </row>
    <row r="24" spans="1:4" ht="16.5" x14ac:dyDescent="0.25">
      <c r="A24" s="1"/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8"/>
  <sheetViews>
    <sheetView workbookViewId="0">
      <selection activeCell="C2" sqref="C2"/>
    </sheetView>
  </sheetViews>
  <sheetFormatPr defaultRowHeight="15" x14ac:dyDescent="0.25"/>
  <cols>
    <col min="1" max="1" width="22.140625" customWidth="1"/>
    <col min="3" max="3" width="18.28515625" customWidth="1"/>
    <col min="4" max="4" width="16.140625" customWidth="1"/>
    <col min="5" max="5" width="16.42578125" customWidth="1"/>
    <col min="6" max="6" width="5.7109375" customWidth="1"/>
  </cols>
  <sheetData>
    <row r="1" spans="1:5" ht="16.5" x14ac:dyDescent="0.25">
      <c r="A1" s="113" t="s">
        <v>76</v>
      </c>
    </row>
    <row r="2" spans="1:5" x14ac:dyDescent="0.25">
      <c r="A2" s="33"/>
      <c r="B2" s="33"/>
      <c r="C2" s="130" t="s">
        <v>151</v>
      </c>
      <c r="D2" s="33"/>
      <c r="E2" s="33"/>
    </row>
    <row r="3" spans="1:5" ht="15.75" thickBot="1" x14ac:dyDescent="0.3"/>
    <row r="4" spans="1:5" ht="63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ht="16.5" customHeight="1" thickBot="1" x14ac:dyDescent="0.3">
      <c r="A5" s="4">
        <v>1</v>
      </c>
      <c r="B5" s="5">
        <v>2</v>
      </c>
      <c r="C5" s="5">
        <v>3</v>
      </c>
      <c r="D5" s="5">
        <v>4</v>
      </c>
      <c r="E5" s="5" t="s">
        <v>5</v>
      </c>
    </row>
    <row r="6" spans="1:5" ht="17.25" thickBot="1" x14ac:dyDescent="0.3">
      <c r="A6" s="6" t="s">
        <v>6</v>
      </c>
      <c r="B6" s="7"/>
      <c r="C6" s="12">
        <f>SUM(C7:C12)</f>
        <v>2169083.36</v>
      </c>
      <c r="D6" s="12">
        <f>SUM(D7:D12)</f>
        <v>1636782.51</v>
      </c>
      <c r="E6" s="17">
        <f>D6/C6</f>
        <v>0.75459640702789776</v>
      </c>
    </row>
    <row r="7" spans="1:5" ht="35.25" customHeight="1" thickBot="1" x14ac:dyDescent="0.3">
      <c r="A7" s="6" t="s">
        <v>7</v>
      </c>
      <c r="B7" s="7">
        <v>111</v>
      </c>
      <c r="C7" s="7">
        <v>1271520.02</v>
      </c>
      <c r="D7" s="7">
        <v>1007338.66</v>
      </c>
      <c r="E7" s="17">
        <f t="shared" ref="E7:E12" si="0">D7/C7</f>
        <v>0.79223185176431588</v>
      </c>
    </row>
    <row r="8" spans="1:5" ht="56.25" customHeight="1" thickBot="1" x14ac:dyDescent="0.3">
      <c r="A8" s="6" t="s">
        <v>9</v>
      </c>
      <c r="B8" s="7">
        <v>119</v>
      </c>
      <c r="C8" s="7">
        <v>383999.04</v>
      </c>
      <c r="D8" s="7">
        <v>302372.86</v>
      </c>
      <c r="E8" s="17">
        <f t="shared" si="0"/>
        <v>0.78743129149489544</v>
      </c>
    </row>
    <row r="9" spans="1:5" ht="106.5" customHeight="1" thickBot="1" x14ac:dyDescent="0.3">
      <c r="A9" s="6" t="s">
        <v>20</v>
      </c>
      <c r="B9" s="7">
        <v>244</v>
      </c>
      <c r="C9" s="7">
        <v>505564.3</v>
      </c>
      <c r="D9" s="7">
        <v>321176.42</v>
      </c>
      <c r="E9" s="17">
        <f t="shared" si="0"/>
        <v>0.63528302928035063</v>
      </c>
    </row>
    <row r="10" spans="1:5" ht="57.75" customHeight="1" thickBot="1" x14ac:dyDescent="0.3">
      <c r="A10" s="6" t="s">
        <v>25</v>
      </c>
      <c r="B10" s="7">
        <v>851</v>
      </c>
      <c r="C10" s="7">
        <v>1500</v>
      </c>
      <c r="D10" s="7">
        <v>523</v>
      </c>
      <c r="E10" s="17">
        <f t="shared" si="0"/>
        <v>0.34866666666666668</v>
      </c>
    </row>
    <row r="11" spans="1:5" ht="40.5" customHeight="1" thickBot="1" x14ac:dyDescent="0.3">
      <c r="A11" s="6" t="s">
        <v>12</v>
      </c>
      <c r="B11" s="7">
        <v>852</v>
      </c>
      <c r="C11" s="7">
        <v>3000</v>
      </c>
      <c r="D11" s="7">
        <v>1956.3</v>
      </c>
      <c r="E11" s="17">
        <f t="shared" si="0"/>
        <v>0.65210000000000001</v>
      </c>
    </row>
    <row r="12" spans="1:5" ht="25.5" customHeight="1" thickBot="1" x14ac:dyDescent="0.3">
      <c r="A12" s="6" t="s">
        <v>13</v>
      </c>
      <c r="B12" s="7">
        <v>853</v>
      </c>
      <c r="C12" s="7">
        <v>3500</v>
      </c>
      <c r="D12" s="7">
        <v>3415.27</v>
      </c>
      <c r="E12" s="17">
        <f t="shared" si="0"/>
        <v>0.97579142857142853</v>
      </c>
    </row>
    <row r="13" spans="1:5" ht="16.5" x14ac:dyDescent="0.25">
      <c r="A13" s="1"/>
    </row>
    <row r="14" spans="1:5" ht="16.5" x14ac:dyDescent="0.25">
      <c r="A14" s="1" t="s">
        <v>78</v>
      </c>
      <c r="D14" t="s">
        <v>79</v>
      </c>
    </row>
    <row r="15" spans="1:5" ht="16.5" x14ac:dyDescent="0.25">
      <c r="A15" s="1"/>
    </row>
    <row r="16" spans="1:5" ht="16.5" x14ac:dyDescent="0.25">
      <c r="A16" s="1" t="s">
        <v>17</v>
      </c>
      <c r="D16" t="s">
        <v>80</v>
      </c>
    </row>
    <row r="17" spans="1:1" ht="16.5" x14ac:dyDescent="0.25">
      <c r="A17" s="1"/>
    </row>
    <row r="18" spans="1:1" ht="16.5" x14ac:dyDescent="0.25">
      <c r="A18" s="1"/>
    </row>
  </sheetData>
  <phoneticPr fontId="1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7"/>
  <sheetViews>
    <sheetView workbookViewId="0">
      <selection activeCell="F20" sqref="F20"/>
    </sheetView>
  </sheetViews>
  <sheetFormatPr defaultRowHeight="15" x14ac:dyDescent="0.25"/>
  <cols>
    <col min="1" max="1" width="27.85546875" customWidth="1"/>
    <col min="3" max="3" width="20.42578125" customWidth="1"/>
    <col min="4" max="4" width="20.140625" customWidth="1"/>
    <col min="5" max="5" width="12.85546875" customWidth="1"/>
  </cols>
  <sheetData>
    <row r="1" spans="1:7" ht="16.5" x14ac:dyDescent="0.25">
      <c r="A1" s="113" t="s">
        <v>81</v>
      </c>
    </row>
    <row r="2" spans="1:7" x14ac:dyDescent="0.25">
      <c r="A2" s="33"/>
      <c r="B2" s="33"/>
      <c r="C2" s="130" t="s">
        <v>151</v>
      </c>
      <c r="D2" s="33"/>
      <c r="E2" s="33"/>
    </row>
    <row r="3" spans="1:7" ht="15.75" thickBot="1" x14ac:dyDescent="0.3"/>
    <row r="4" spans="1:7" ht="57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7" ht="15" customHeight="1" thickBot="1" x14ac:dyDescent="0.3">
      <c r="A5" s="4">
        <v>1</v>
      </c>
      <c r="B5" s="5">
        <v>2</v>
      </c>
      <c r="C5" s="5">
        <v>3</v>
      </c>
      <c r="D5" s="5">
        <v>4</v>
      </c>
      <c r="E5" s="5" t="s">
        <v>5</v>
      </c>
    </row>
    <row r="6" spans="1:7" ht="20.25" customHeight="1" thickBot="1" x14ac:dyDescent="0.3">
      <c r="A6" s="6" t="s">
        <v>6</v>
      </c>
      <c r="B6" s="7"/>
      <c r="C6" s="12">
        <f>SUM(C7:C13)</f>
        <v>28835376.850000001</v>
      </c>
      <c r="D6" s="12">
        <f>SUM(D7:D13)</f>
        <v>22932937.02</v>
      </c>
      <c r="E6" s="17">
        <f>D6/C6</f>
        <v>0.79530561155124968</v>
      </c>
    </row>
    <row r="7" spans="1:7" ht="24.75" customHeight="1" thickBot="1" x14ac:dyDescent="0.3">
      <c r="A7" s="6" t="s">
        <v>7</v>
      </c>
      <c r="B7" s="7">
        <v>111</v>
      </c>
      <c r="C7" s="7">
        <v>17203046.940000001</v>
      </c>
      <c r="D7" s="7">
        <f>13894760.75-6239.09</f>
        <v>13888521.66</v>
      </c>
      <c r="E7" s="17">
        <f t="shared" ref="E7:E13" si="0">D7/C7</f>
        <v>0.80732917304938767</v>
      </c>
    </row>
    <row r="8" spans="1:7" ht="43.5" customHeight="1" thickBot="1" x14ac:dyDescent="0.3">
      <c r="A8" s="6" t="s">
        <v>8</v>
      </c>
      <c r="B8" s="7">
        <v>112</v>
      </c>
      <c r="C8" s="7">
        <v>11000</v>
      </c>
      <c r="D8" s="7">
        <v>10770</v>
      </c>
      <c r="E8" s="17">
        <f t="shared" si="0"/>
        <v>0.97909090909090912</v>
      </c>
    </row>
    <row r="9" spans="1:7" ht="41.25" customHeight="1" thickBot="1" x14ac:dyDescent="0.3">
      <c r="A9" s="6" t="s">
        <v>9</v>
      </c>
      <c r="B9" s="7">
        <v>119</v>
      </c>
      <c r="C9" s="7">
        <v>5195320.17</v>
      </c>
      <c r="D9" s="7">
        <f>4121449.41-5277.28</f>
        <v>4116172.1300000004</v>
      </c>
      <c r="E9" s="17">
        <f t="shared" si="0"/>
        <v>0.79228459369425164</v>
      </c>
    </row>
    <row r="10" spans="1:7" ht="66" customHeight="1" thickBot="1" x14ac:dyDescent="0.3">
      <c r="A10" s="6" t="s">
        <v>20</v>
      </c>
      <c r="B10" s="7">
        <v>244</v>
      </c>
      <c r="C10" s="7">
        <v>6379009.7400000002</v>
      </c>
      <c r="D10" s="208">
        <v>4879010</v>
      </c>
      <c r="E10" s="17">
        <f t="shared" si="0"/>
        <v>0.76485382510169986</v>
      </c>
    </row>
    <row r="11" spans="1:7" ht="51" customHeight="1" thickBot="1" x14ac:dyDescent="0.3">
      <c r="A11" s="6" t="s">
        <v>25</v>
      </c>
      <c r="B11" s="7">
        <v>851</v>
      </c>
      <c r="C11" s="69">
        <v>32800</v>
      </c>
      <c r="D11" s="7">
        <v>22995</v>
      </c>
      <c r="E11" s="17">
        <f t="shared" si="0"/>
        <v>0.70106707317073169</v>
      </c>
      <c r="G11" s="110"/>
    </row>
    <row r="12" spans="1:7" ht="30.75" customHeight="1" thickBot="1" x14ac:dyDescent="0.3">
      <c r="A12" s="71" t="s">
        <v>12</v>
      </c>
      <c r="B12" s="74">
        <v>852</v>
      </c>
      <c r="C12" s="124">
        <v>14000</v>
      </c>
      <c r="D12" s="125">
        <v>15278.97</v>
      </c>
      <c r="E12" s="92">
        <f t="shared" si="0"/>
        <v>1.0913549999999999</v>
      </c>
      <c r="G12" s="110"/>
    </row>
    <row r="13" spans="1:7" ht="19.5" thickBot="1" x14ac:dyDescent="0.35">
      <c r="A13" s="126" t="s">
        <v>149</v>
      </c>
      <c r="B13" s="127">
        <v>853</v>
      </c>
      <c r="C13" s="128">
        <v>200</v>
      </c>
      <c r="D13" s="127">
        <v>189.26</v>
      </c>
      <c r="E13" s="92">
        <f t="shared" si="0"/>
        <v>0.94629999999999992</v>
      </c>
    </row>
    <row r="14" spans="1:7" ht="18.75" x14ac:dyDescent="0.3">
      <c r="A14" s="129"/>
      <c r="B14" s="129"/>
      <c r="C14" s="129"/>
      <c r="D14" s="129"/>
      <c r="E14" s="129"/>
    </row>
    <row r="15" spans="1:7" ht="16.5" x14ac:dyDescent="0.25">
      <c r="A15" s="19" t="s">
        <v>78</v>
      </c>
      <c r="D15" s="19" t="s">
        <v>82</v>
      </c>
    </row>
    <row r="17" spans="1:4" ht="16.5" x14ac:dyDescent="0.25">
      <c r="A17" s="19" t="s">
        <v>17</v>
      </c>
      <c r="D17" t="s">
        <v>83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topLeftCell="B1" workbookViewId="0">
      <selection activeCell="D10" sqref="D10"/>
    </sheetView>
  </sheetViews>
  <sheetFormatPr defaultRowHeight="15" x14ac:dyDescent="0.25"/>
  <cols>
    <col min="1" max="1" width="22.28515625" customWidth="1"/>
    <col min="3" max="3" width="16.85546875" customWidth="1"/>
    <col min="4" max="4" width="21" customWidth="1"/>
    <col min="5" max="5" width="16" customWidth="1"/>
  </cols>
  <sheetData>
    <row r="1" spans="1:5" ht="16.5" x14ac:dyDescent="0.25">
      <c r="A1" s="113" t="s">
        <v>84</v>
      </c>
    </row>
    <row r="2" spans="1:5" x14ac:dyDescent="0.25">
      <c r="A2" s="33"/>
      <c r="B2" s="33"/>
      <c r="C2" s="130" t="s">
        <v>151</v>
      </c>
      <c r="D2" s="33"/>
      <c r="E2" s="33"/>
    </row>
    <row r="3" spans="1:5" ht="15.75" thickBot="1" x14ac:dyDescent="0.3"/>
    <row r="4" spans="1:5" ht="53.25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ht="15.75" customHeight="1" thickBot="1" x14ac:dyDescent="0.3">
      <c r="A5" s="4">
        <v>1</v>
      </c>
      <c r="B5" s="5">
        <v>2</v>
      </c>
      <c r="C5" s="5">
        <v>3</v>
      </c>
      <c r="D5" s="5">
        <v>4</v>
      </c>
      <c r="E5" s="5" t="s">
        <v>5</v>
      </c>
    </row>
    <row r="6" spans="1:5" ht="24" customHeight="1" thickBot="1" x14ac:dyDescent="0.3">
      <c r="A6" s="6" t="s">
        <v>6</v>
      </c>
      <c r="B6" s="7"/>
      <c r="C6" s="12">
        <f>SUM(C7:C10)</f>
        <v>9016124.0500000007</v>
      </c>
      <c r="D6" s="12">
        <f>SUM(D7:D10)</f>
        <v>6801826.5999999996</v>
      </c>
      <c r="E6" s="17">
        <f>D6/C6</f>
        <v>0.7544069449665568</v>
      </c>
    </row>
    <row r="7" spans="1:5" ht="32.25" customHeight="1" thickBot="1" x14ac:dyDescent="0.3">
      <c r="A7" s="6" t="s">
        <v>7</v>
      </c>
      <c r="B7" s="7">
        <v>111</v>
      </c>
      <c r="C7" s="7">
        <v>5884569.4699999997</v>
      </c>
      <c r="D7" s="7">
        <v>4774952.8899999997</v>
      </c>
      <c r="E7" s="17">
        <f>D7/C7</f>
        <v>0.81143623409377474</v>
      </c>
    </row>
    <row r="8" spans="1:5" ht="59.25" customHeight="1" thickBot="1" x14ac:dyDescent="0.3">
      <c r="A8" s="6" t="s">
        <v>9</v>
      </c>
      <c r="B8" s="7">
        <v>119</v>
      </c>
      <c r="C8" s="7">
        <v>1777139.21</v>
      </c>
      <c r="D8" s="7">
        <v>1395447.11</v>
      </c>
      <c r="E8" s="17">
        <f>D8/C8</f>
        <v>0.78522104635798351</v>
      </c>
    </row>
    <row r="9" spans="1:5" ht="98.25" customHeight="1" thickBot="1" x14ac:dyDescent="0.3">
      <c r="A9" s="6" t="s">
        <v>20</v>
      </c>
      <c r="B9" s="7">
        <v>244</v>
      </c>
      <c r="C9" s="7">
        <v>1326415.3700000001</v>
      </c>
      <c r="D9" s="7">
        <v>620626.6</v>
      </c>
      <c r="E9" s="17">
        <f>D9/C9</f>
        <v>0.46789762395470424</v>
      </c>
    </row>
    <row r="10" spans="1:5" ht="43.5" customHeight="1" thickBot="1" x14ac:dyDescent="0.3">
      <c r="A10" s="6" t="s">
        <v>12</v>
      </c>
      <c r="B10" s="7">
        <v>852</v>
      </c>
      <c r="C10" s="7">
        <v>28000</v>
      </c>
      <c r="D10" s="7">
        <v>10800</v>
      </c>
      <c r="E10" s="17">
        <f>D10/C10</f>
        <v>0.38571428571428573</v>
      </c>
    </row>
    <row r="11" spans="1:5" ht="16.5" x14ac:dyDescent="0.25">
      <c r="A11" s="1"/>
    </row>
    <row r="12" spans="1:5" ht="16.5" x14ac:dyDescent="0.25">
      <c r="A12" s="1" t="s">
        <v>78</v>
      </c>
      <c r="D12" s="19" t="s">
        <v>85</v>
      </c>
    </row>
    <row r="13" spans="1:5" ht="16.5" x14ac:dyDescent="0.25">
      <c r="A13" s="1" t="s">
        <v>14</v>
      </c>
    </row>
    <row r="14" spans="1:5" ht="22.5" customHeight="1" x14ac:dyDescent="0.25">
      <c r="A14" s="1" t="s">
        <v>17</v>
      </c>
      <c r="D14" t="s">
        <v>86</v>
      </c>
    </row>
    <row r="15" spans="1:5" ht="16.5" x14ac:dyDescent="0.25">
      <c r="A15" s="1"/>
    </row>
    <row r="16" spans="1:5" ht="16.5" x14ac:dyDescent="0.25">
      <c r="A16" s="1"/>
    </row>
    <row r="17" spans="1:1" ht="16.5" x14ac:dyDescent="0.25">
      <c r="A17" s="1"/>
    </row>
    <row r="18" spans="1:1" ht="16.5" x14ac:dyDescent="0.25">
      <c r="A18" s="1"/>
    </row>
    <row r="19" spans="1:1" ht="16.5" x14ac:dyDescent="0.25">
      <c r="A19" s="1"/>
    </row>
  </sheetData>
  <phoneticPr fontId="1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selection activeCell="A9" sqref="A9:A10"/>
    </sheetView>
  </sheetViews>
  <sheetFormatPr defaultRowHeight="15" x14ac:dyDescent="0.25"/>
  <cols>
    <col min="1" max="1" width="29" customWidth="1"/>
    <col min="3" max="3" width="17.5703125" customWidth="1"/>
    <col min="4" max="4" width="15" customWidth="1"/>
    <col min="5" max="5" width="14.140625" customWidth="1"/>
    <col min="7" max="7" width="9.5703125" bestFit="1" customWidth="1"/>
    <col min="8" max="8" width="10.7109375" customWidth="1"/>
    <col min="10" max="10" width="14.7109375" customWidth="1"/>
    <col min="11" max="11" width="18.5703125" customWidth="1"/>
    <col min="14" max="14" width="9.5703125" bestFit="1" customWidth="1"/>
  </cols>
  <sheetData>
    <row r="1" spans="1:15" ht="16.5" x14ac:dyDescent="0.25">
      <c r="A1" s="113" t="s">
        <v>91</v>
      </c>
    </row>
    <row r="2" spans="1:15" ht="15.75" thickBot="1" x14ac:dyDescent="0.3">
      <c r="A2" s="33"/>
      <c r="B2" s="33"/>
      <c r="C2" s="33" t="s">
        <v>151</v>
      </c>
      <c r="D2" s="33"/>
      <c r="E2" s="33"/>
    </row>
    <row r="3" spans="1:15" ht="62.25" customHeight="1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H3" s="158"/>
      <c r="I3" s="158"/>
      <c r="J3" s="158"/>
      <c r="K3" s="158"/>
      <c r="L3" s="158"/>
      <c r="M3" s="84"/>
      <c r="N3" s="84"/>
      <c r="O3" s="84"/>
    </row>
    <row r="4" spans="1:15" ht="16.5" customHeight="1" thickBot="1" x14ac:dyDescent="0.3">
      <c r="A4" s="4">
        <v>1</v>
      </c>
      <c r="B4" s="5">
        <v>2</v>
      </c>
      <c r="C4" s="5">
        <v>3</v>
      </c>
      <c r="D4" s="5">
        <v>4</v>
      </c>
      <c r="E4" s="5" t="s">
        <v>5</v>
      </c>
      <c r="H4" s="159"/>
      <c r="I4" s="159"/>
      <c r="J4" s="159"/>
      <c r="K4" s="159"/>
      <c r="L4" s="159"/>
      <c r="M4" s="84"/>
      <c r="N4" s="84"/>
      <c r="O4" s="84"/>
    </row>
    <row r="5" spans="1:15" ht="28.5" customHeight="1" thickBot="1" x14ac:dyDescent="0.3">
      <c r="A5" s="72" t="s">
        <v>136</v>
      </c>
      <c r="B5" s="72"/>
      <c r="C5" s="79">
        <f>SUM(C6:C13)</f>
        <v>8724864.8999999985</v>
      </c>
      <c r="D5" s="79">
        <f>SUM(D6:D13)</f>
        <v>6543653.8100000015</v>
      </c>
      <c r="E5" s="73">
        <f>D5/C5</f>
        <v>0.7500005885477955</v>
      </c>
      <c r="H5" s="168"/>
      <c r="I5" s="168"/>
      <c r="J5" s="168"/>
      <c r="K5" s="168"/>
      <c r="L5" s="169"/>
      <c r="M5" s="84"/>
      <c r="N5" s="170"/>
      <c r="O5" s="84"/>
    </row>
    <row r="6" spans="1:15" ht="28.5" customHeight="1" thickBot="1" x14ac:dyDescent="0.3">
      <c r="A6" s="6" t="s">
        <v>7</v>
      </c>
      <c r="B6" s="7">
        <v>111</v>
      </c>
      <c r="C6" s="69">
        <v>5710652.0999999996</v>
      </c>
      <c r="D6" s="154">
        <v>4370198.33</v>
      </c>
      <c r="E6" s="73">
        <f>D6/C6</f>
        <v>0.7652713303967511</v>
      </c>
      <c r="H6" s="160"/>
      <c r="I6" s="160"/>
      <c r="J6" s="160"/>
      <c r="K6" s="160"/>
      <c r="L6" s="161"/>
      <c r="M6" s="84"/>
      <c r="N6" s="170"/>
      <c r="O6" s="84"/>
    </row>
    <row r="7" spans="1:15" ht="40.5" customHeight="1" thickBot="1" x14ac:dyDescent="0.3">
      <c r="A7" s="6" t="s">
        <v>9</v>
      </c>
      <c r="B7" s="7">
        <v>119</v>
      </c>
      <c r="C7" s="69">
        <v>1724616.94</v>
      </c>
      <c r="D7" s="154">
        <v>1293823.48</v>
      </c>
      <c r="E7" s="73">
        <f>D7/C7</f>
        <v>0.75020919138136266</v>
      </c>
      <c r="H7" s="160"/>
      <c r="I7" s="160"/>
      <c r="J7" s="160"/>
      <c r="K7" s="160"/>
      <c r="L7" s="161"/>
      <c r="M7" s="84"/>
      <c r="N7" s="84"/>
      <c r="O7" s="84"/>
    </row>
    <row r="8" spans="1:15" ht="49.5" customHeight="1" thickBot="1" x14ac:dyDescent="0.3">
      <c r="A8" s="6" t="s">
        <v>8</v>
      </c>
      <c r="B8" s="7">
        <v>112</v>
      </c>
      <c r="C8" s="69">
        <v>5000</v>
      </c>
      <c r="D8" s="154"/>
      <c r="E8" s="18">
        <v>0</v>
      </c>
      <c r="H8" s="160"/>
      <c r="I8" s="160"/>
      <c r="J8" s="160"/>
      <c r="K8" s="160"/>
      <c r="L8" s="171"/>
      <c r="M8" s="84"/>
      <c r="N8" s="84"/>
      <c r="O8" s="84"/>
    </row>
    <row r="9" spans="1:15" ht="97.5" customHeight="1" thickBot="1" x14ac:dyDescent="0.3">
      <c r="A9" s="190" t="s">
        <v>87</v>
      </c>
      <c r="B9" s="190">
        <v>244</v>
      </c>
      <c r="C9" s="192">
        <v>1255595.8600000001</v>
      </c>
      <c r="D9" s="155">
        <v>875938.16</v>
      </c>
      <c r="E9" s="188">
        <f>D9/C9</f>
        <v>0.69762746748782678</v>
      </c>
      <c r="G9" s="107"/>
      <c r="H9" s="160"/>
      <c r="I9" s="160"/>
      <c r="J9" s="160"/>
      <c r="K9" s="172"/>
      <c r="L9" s="161"/>
      <c r="M9" s="84"/>
      <c r="N9" s="84"/>
      <c r="O9" s="84"/>
    </row>
    <row r="10" spans="1:15" ht="15" hidden="1" customHeight="1" x14ac:dyDescent="0.25">
      <c r="A10" s="191"/>
      <c r="B10" s="191"/>
      <c r="C10" s="193"/>
      <c r="D10" s="154">
        <v>1365.19</v>
      </c>
      <c r="E10" s="189"/>
      <c r="H10" s="160"/>
      <c r="I10" s="160"/>
      <c r="J10" s="172"/>
      <c r="K10" s="160"/>
      <c r="L10" s="161"/>
      <c r="M10" s="84"/>
      <c r="N10" s="84"/>
      <c r="O10" s="84"/>
    </row>
    <row r="11" spans="1:15" ht="33.75" thickBot="1" x14ac:dyDescent="0.3">
      <c r="A11" s="48" t="s">
        <v>88</v>
      </c>
      <c r="B11" s="48">
        <v>851</v>
      </c>
      <c r="C11" s="78">
        <v>2000</v>
      </c>
      <c r="D11" s="154">
        <v>1365.5</v>
      </c>
      <c r="E11" s="136">
        <f>D11/C11</f>
        <v>0.68274999999999997</v>
      </c>
      <c r="H11" s="160"/>
      <c r="I11" s="160"/>
      <c r="J11" s="160"/>
      <c r="K11" s="160"/>
      <c r="L11" s="161"/>
      <c r="M11" s="84"/>
      <c r="N11" s="84"/>
      <c r="O11" s="84"/>
    </row>
    <row r="12" spans="1:15" ht="24" customHeight="1" thickBot="1" x14ac:dyDescent="0.3">
      <c r="A12" s="6" t="s">
        <v>12</v>
      </c>
      <c r="B12" s="7">
        <v>852</v>
      </c>
      <c r="C12" s="69">
        <v>2000</v>
      </c>
      <c r="D12" s="154">
        <v>632.5</v>
      </c>
      <c r="E12" s="136">
        <f>D12/C12</f>
        <v>0.31624999999999998</v>
      </c>
      <c r="H12" s="160"/>
      <c r="I12" s="160"/>
      <c r="J12" s="160"/>
      <c r="K12" s="160"/>
      <c r="L12" s="161"/>
      <c r="M12" s="84"/>
      <c r="N12" s="84"/>
      <c r="O12" s="84"/>
    </row>
    <row r="13" spans="1:15" ht="28.5" customHeight="1" thickBot="1" x14ac:dyDescent="0.3">
      <c r="A13" s="6" t="s">
        <v>13</v>
      </c>
      <c r="B13" s="7">
        <v>853</v>
      </c>
      <c r="C13" s="69">
        <v>25000</v>
      </c>
      <c r="D13" s="7">
        <v>330.65</v>
      </c>
      <c r="E13" s="136">
        <f>D13/C13</f>
        <v>1.3226E-2</v>
      </c>
      <c r="H13" s="173"/>
      <c r="I13" s="84"/>
      <c r="J13" s="84"/>
      <c r="K13" s="84"/>
      <c r="L13" s="84"/>
      <c r="M13" s="84"/>
      <c r="N13" s="84"/>
      <c r="O13" s="84"/>
    </row>
    <row r="14" spans="1:15" ht="16.5" x14ac:dyDescent="0.25">
      <c r="A14" s="50"/>
      <c r="H14" s="173"/>
      <c r="I14" s="84"/>
      <c r="J14" s="84"/>
      <c r="K14" s="84"/>
      <c r="L14" s="84"/>
      <c r="M14" s="84"/>
      <c r="N14" s="84"/>
      <c r="O14" s="84"/>
    </row>
    <row r="15" spans="1:15" ht="17.25" x14ac:dyDescent="0.3">
      <c r="A15" s="52" t="s">
        <v>89</v>
      </c>
      <c r="H15" s="174"/>
      <c r="I15" s="84"/>
      <c r="J15" s="84"/>
      <c r="K15" s="84"/>
      <c r="L15" s="84"/>
      <c r="M15" s="84"/>
      <c r="N15" s="84"/>
      <c r="O15" s="84"/>
    </row>
    <row r="16" spans="1:15" ht="17.25" x14ac:dyDescent="0.3">
      <c r="A16" s="52"/>
      <c r="H16" s="175"/>
      <c r="I16" s="84"/>
      <c r="J16" s="84"/>
      <c r="K16" s="84"/>
      <c r="L16" s="84"/>
      <c r="M16" s="84"/>
      <c r="N16" s="84"/>
      <c r="O16" s="84"/>
    </row>
    <row r="17" spans="1:15" ht="17.25" x14ac:dyDescent="0.3">
      <c r="A17" s="52" t="s">
        <v>90</v>
      </c>
      <c r="H17" s="175"/>
      <c r="I17" s="84"/>
      <c r="J17" s="84"/>
      <c r="K17" s="84"/>
      <c r="L17" s="84"/>
      <c r="M17" s="84"/>
      <c r="N17" s="84"/>
      <c r="O17" s="84"/>
    </row>
    <row r="18" spans="1:15" ht="17.25" x14ac:dyDescent="0.3">
      <c r="A18" s="51"/>
      <c r="H18" s="175"/>
      <c r="I18" s="84"/>
      <c r="J18" s="84"/>
      <c r="K18" s="84"/>
      <c r="L18" s="84"/>
      <c r="M18" s="84"/>
      <c r="N18" s="84"/>
      <c r="O18" s="84"/>
    </row>
    <row r="19" spans="1:15" ht="17.25" x14ac:dyDescent="0.3">
      <c r="A19" s="51"/>
      <c r="H19" s="175"/>
      <c r="I19" s="84"/>
      <c r="J19" s="84"/>
      <c r="K19" s="84"/>
      <c r="L19" s="84"/>
      <c r="M19" s="84"/>
      <c r="N19" s="84"/>
      <c r="O19" s="84"/>
    </row>
    <row r="20" spans="1:15" ht="17.25" x14ac:dyDescent="0.3">
      <c r="A20" s="51"/>
      <c r="H20" s="175"/>
      <c r="I20" s="84"/>
      <c r="J20" s="84"/>
      <c r="K20" s="84"/>
      <c r="L20" s="84"/>
      <c r="M20" s="84"/>
      <c r="N20" s="84"/>
      <c r="O20" s="84"/>
    </row>
    <row r="21" spans="1:15" ht="17.25" x14ac:dyDescent="0.3">
      <c r="A21" s="51"/>
      <c r="H21" s="175"/>
      <c r="I21" s="84"/>
      <c r="J21" s="84"/>
      <c r="K21" s="84"/>
      <c r="L21" s="84"/>
      <c r="M21" s="84"/>
      <c r="N21" s="84"/>
      <c r="O21" s="84"/>
    </row>
    <row r="22" spans="1:15" ht="17.25" x14ac:dyDescent="0.3">
      <c r="A22" s="51"/>
      <c r="H22" s="175"/>
      <c r="I22" s="84"/>
      <c r="J22" s="84"/>
      <c r="K22" s="84"/>
      <c r="L22" s="84"/>
      <c r="M22" s="84"/>
      <c r="N22" s="84"/>
      <c r="O22" s="84"/>
    </row>
    <row r="23" spans="1:15" ht="17.25" x14ac:dyDescent="0.3">
      <c r="A23" s="51"/>
      <c r="H23" s="175"/>
      <c r="I23" s="84"/>
      <c r="J23" s="84"/>
      <c r="K23" s="84"/>
      <c r="L23" s="84"/>
      <c r="M23" s="84"/>
      <c r="N23" s="84"/>
      <c r="O23" s="84"/>
    </row>
    <row r="24" spans="1:15" ht="17.25" x14ac:dyDescent="0.3">
      <c r="A24" s="51"/>
      <c r="H24" s="175"/>
      <c r="I24" s="84"/>
      <c r="J24" s="84"/>
      <c r="K24" s="84"/>
      <c r="L24" s="84"/>
      <c r="M24" s="84"/>
      <c r="N24" s="84"/>
      <c r="O24" s="84"/>
    </row>
    <row r="25" spans="1:15" ht="17.25" x14ac:dyDescent="0.3">
      <c r="A25" s="51"/>
      <c r="H25" s="175"/>
      <c r="I25" s="84"/>
      <c r="J25" s="84"/>
      <c r="K25" s="84"/>
      <c r="L25" s="84"/>
      <c r="M25" s="84"/>
      <c r="N25" s="84"/>
      <c r="O25" s="84"/>
    </row>
    <row r="26" spans="1:15" ht="17.25" x14ac:dyDescent="0.3">
      <c r="A26" s="51"/>
      <c r="H26" s="175"/>
      <c r="I26" s="84"/>
      <c r="J26" s="84"/>
      <c r="K26" s="84"/>
      <c r="L26" s="84"/>
      <c r="M26" s="84"/>
      <c r="N26" s="84"/>
      <c r="O26" s="84"/>
    </row>
    <row r="27" spans="1:15" ht="17.25" x14ac:dyDescent="0.3">
      <c r="A27" s="51"/>
      <c r="H27" s="153"/>
    </row>
    <row r="28" spans="1:15" ht="17.25" x14ac:dyDescent="0.3">
      <c r="A28" s="51"/>
      <c r="H28" s="153"/>
    </row>
    <row r="29" spans="1:15" ht="17.25" x14ac:dyDescent="0.25">
      <c r="A29" s="51"/>
    </row>
    <row r="30" spans="1:15" ht="17.25" x14ac:dyDescent="0.25">
      <c r="A30" s="51"/>
    </row>
    <row r="31" spans="1:15" ht="15.75" x14ac:dyDescent="0.25">
      <c r="A31" s="52"/>
    </row>
    <row r="32" spans="1:15" ht="15.75" x14ac:dyDescent="0.25">
      <c r="A32" s="52"/>
    </row>
    <row r="33" spans="1:1" ht="15.75" x14ac:dyDescent="0.25">
      <c r="A33" s="52"/>
    </row>
    <row r="34" spans="1:1" ht="15.75" x14ac:dyDescent="0.25">
      <c r="A34" s="52"/>
    </row>
    <row r="35" spans="1:1" ht="15.75" x14ac:dyDescent="0.25">
      <c r="A35" s="52"/>
    </row>
    <row r="36" spans="1:1" ht="15.75" x14ac:dyDescent="0.25">
      <c r="A36" s="52"/>
    </row>
    <row r="37" spans="1:1" ht="17.25" x14ac:dyDescent="0.25">
      <c r="A37" s="51"/>
    </row>
  </sheetData>
  <mergeCells count="4">
    <mergeCell ref="E9:E10"/>
    <mergeCell ref="A9:A10"/>
    <mergeCell ref="B9:B10"/>
    <mergeCell ref="C9:C10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workbookViewId="0">
      <selection activeCell="H10" sqref="H10"/>
    </sheetView>
  </sheetViews>
  <sheetFormatPr defaultRowHeight="15" x14ac:dyDescent="0.25"/>
  <cols>
    <col min="1" max="1" width="24.28515625" customWidth="1"/>
    <col min="2" max="2" width="14.140625" customWidth="1"/>
    <col min="3" max="3" width="20.28515625" customWidth="1"/>
    <col min="4" max="4" width="16" customWidth="1"/>
    <col min="5" max="5" width="12.140625" customWidth="1"/>
    <col min="7" max="7" width="10" bestFit="1" customWidth="1"/>
    <col min="8" max="8" width="18.85546875" customWidth="1"/>
    <col min="10" max="10" width="18.42578125" customWidth="1"/>
    <col min="11" max="11" width="15.7109375" customWidth="1"/>
  </cols>
  <sheetData>
    <row r="1" spans="1:13" x14ac:dyDescent="0.25">
      <c r="A1" s="112" t="s">
        <v>24</v>
      </c>
      <c r="B1" s="112"/>
      <c r="C1" s="11"/>
      <c r="D1" s="11"/>
    </row>
    <row r="2" spans="1:13" x14ac:dyDescent="0.25">
      <c r="A2" s="112" t="s">
        <v>150</v>
      </c>
      <c r="B2" s="11"/>
      <c r="C2" s="11"/>
      <c r="D2" s="11"/>
    </row>
    <row r="3" spans="1:13" ht="15.75" thickBot="1" x14ac:dyDescent="0.3"/>
    <row r="4" spans="1:13" ht="44.25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H4" s="158"/>
      <c r="I4" s="158"/>
      <c r="J4" s="158"/>
      <c r="K4" s="158"/>
      <c r="L4" s="158"/>
      <c r="M4" s="84"/>
    </row>
    <row r="5" spans="1:13" ht="16.5" customHeight="1" thickBot="1" x14ac:dyDescent="0.3">
      <c r="A5" s="4">
        <v>1</v>
      </c>
      <c r="B5" s="5">
        <v>2</v>
      </c>
      <c r="C5" s="5">
        <v>3</v>
      </c>
      <c r="D5" s="5">
        <v>4</v>
      </c>
      <c r="E5" s="5" t="s">
        <v>5</v>
      </c>
      <c r="H5" s="159"/>
      <c r="I5" s="159"/>
      <c r="J5" s="159"/>
      <c r="K5" s="159"/>
      <c r="L5" s="159"/>
      <c r="M5" s="84"/>
    </row>
    <row r="6" spans="1:13" ht="21.75" customHeight="1" thickBot="1" x14ac:dyDescent="0.3">
      <c r="A6" s="6" t="s">
        <v>6</v>
      </c>
      <c r="B6" s="7"/>
      <c r="C6" s="12">
        <f>SUM(C7:C12)</f>
        <v>31737260.359999999</v>
      </c>
      <c r="D6" s="12">
        <f>SUM(D7:D12)</f>
        <v>26361981.66</v>
      </c>
      <c r="E6" s="17">
        <f>D6/C6</f>
        <v>0.83063192477776937</v>
      </c>
      <c r="H6" s="160"/>
      <c r="I6" s="160"/>
      <c r="J6" s="160"/>
      <c r="K6" s="160"/>
      <c r="L6" s="161"/>
      <c r="M6" s="84"/>
    </row>
    <row r="7" spans="1:13" ht="25.5" customHeight="1" thickBot="1" x14ac:dyDescent="0.3">
      <c r="A7" s="6" t="s">
        <v>7</v>
      </c>
      <c r="B7" s="7">
        <v>111</v>
      </c>
      <c r="C7" s="7">
        <v>20952992.100000001</v>
      </c>
      <c r="D7" s="7">
        <v>17478404.289999999</v>
      </c>
      <c r="E7" s="17">
        <f t="shared" ref="E7:E12" si="0">D7/C7</f>
        <v>0.83417223690930509</v>
      </c>
      <c r="H7" s="160"/>
      <c r="I7" s="160"/>
      <c r="J7" s="160"/>
      <c r="K7" s="160"/>
      <c r="L7" s="161"/>
      <c r="M7" s="84"/>
    </row>
    <row r="8" spans="1:13" ht="49.5" customHeight="1" thickBot="1" x14ac:dyDescent="0.3">
      <c r="A8" s="6" t="s">
        <v>9</v>
      </c>
      <c r="B8" s="7">
        <v>119</v>
      </c>
      <c r="C8" s="7">
        <v>6331261.8600000003</v>
      </c>
      <c r="D8" s="8">
        <v>5189322</v>
      </c>
      <c r="E8" s="17">
        <f t="shared" si="0"/>
        <v>0.81963471338713512</v>
      </c>
      <c r="H8" s="160"/>
      <c r="I8" s="160"/>
      <c r="J8" s="160"/>
      <c r="K8" s="162"/>
      <c r="L8" s="163"/>
      <c r="M8" s="84"/>
    </row>
    <row r="9" spans="1:13" ht="81" customHeight="1" thickBot="1" x14ac:dyDescent="0.3">
      <c r="A9" s="6" t="s">
        <v>20</v>
      </c>
      <c r="B9" s="7">
        <v>244</v>
      </c>
      <c r="C9" s="7">
        <v>4426306.4000000004</v>
      </c>
      <c r="D9" s="8">
        <v>3668621.87</v>
      </c>
      <c r="E9" s="17">
        <f t="shared" si="0"/>
        <v>0.82882239467200003</v>
      </c>
      <c r="I9" s="160"/>
      <c r="J9" s="160"/>
      <c r="K9" s="162"/>
      <c r="L9" s="163"/>
      <c r="M9" s="84"/>
    </row>
    <row r="10" spans="1:13" ht="63.75" customHeight="1" thickBot="1" x14ac:dyDescent="0.3">
      <c r="A10" s="6" t="s">
        <v>21</v>
      </c>
      <c r="B10" s="7">
        <v>851</v>
      </c>
      <c r="C10" s="14">
        <v>5500</v>
      </c>
      <c r="D10" s="10">
        <v>5299</v>
      </c>
      <c r="E10" s="17">
        <f t="shared" si="0"/>
        <v>0.96345454545454545</v>
      </c>
      <c r="H10" s="160"/>
      <c r="I10" s="160"/>
      <c r="J10" s="160"/>
      <c r="K10" s="162"/>
      <c r="L10" s="163"/>
      <c r="M10" s="84"/>
    </row>
    <row r="11" spans="1:13" ht="34.5" customHeight="1" thickBot="1" x14ac:dyDescent="0.3">
      <c r="A11" s="6" t="s">
        <v>12</v>
      </c>
      <c r="B11" s="7">
        <v>852</v>
      </c>
      <c r="C11" s="14">
        <v>4000</v>
      </c>
      <c r="D11" s="10">
        <v>3677.73</v>
      </c>
      <c r="E11" s="17">
        <f t="shared" si="0"/>
        <v>0.91943249999999999</v>
      </c>
      <c r="H11" s="160"/>
      <c r="I11" s="160"/>
      <c r="J11" s="160"/>
      <c r="K11" s="162"/>
      <c r="L11" s="163"/>
      <c r="M11" s="84"/>
    </row>
    <row r="12" spans="1:13" ht="34.5" customHeight="1" thickBot="1" x14ac:dyDescent="0.3">
      <c r="A12" s="6" t="s">
        <v>12</v>
      </c>
      <c r="B12" s="7">
        <v>853</v>
      </c>
      <c r="C12" s="14">
        <v>17200</v>
      </c>
      <c r="D12" s="10">
        <v>16656.77</v>
      </c>
      <c r="E12" s="17">
        <f t="shared" si="0"/>
        <v>0.96841686046511632</v>
      </c>
      <c r="H12" s="179"/>
      <c r="I12" s="179"/>
      <c r="J12" s="180"/>
      <c r="K12" s="181"/>
      <c r="L12" s="178"/>
      <c r="M12" s="84"/>
    </row>
    <row r="13" spans="1:13" ht="34.5" customHeight="1" x14ac:dyDescent="0.25">
      <c r="A13" s="115"/>
      <c r="B13" s="115"/>
      <c r="C13" s="116"/>
      <c r="D13" s="117"/>
      <c r="E13" s="118"/>
      <c r="H13" s="179"/>
      <c r="I13" s="179"/>
      <c r="J13" s="180"/>
      <c r="K13" s="181"/>
      <c r="L13" s="178"/>
      <c r="M13" s="84"/>
    </row>
    <row r="14" spans="1:13" ht="14.25" customHeight="1" x14ac:dyDescent="0.25">
      <c r="A14" s="1"/>
      <c r="H14" s="179"/>
      <c r="I14" s="179"/>
      <c r="J14" s="180"/>
      <c r="K14" s="181"/>
      <c r="L14" s="178"/>
      <c r="M14" s="84"/>
    </row>
    <row r="15" spans="1:13" ht="16.5" x14ac:dyDescent="0.25">
      <c r="A15" s="1" t="s">
        <v>14</v>
      </c>
      <c r="H15" s="84"/>
      <c r="I15" s="84"/>
      <c r="J15" s="84"/>
      <c r="K15" s="84"/>
      <c r="L15" s="84"/>
      <c r="M15" s="84"/>
    </row>
    <row r="16" spans="1:13" ht="16.5" x14ac:dyDescent="0.25">
      <c r="A16" s="1" t="s">
        <v>15</v>
      </c>
      <c r="C16" t="s">
        <v>22</v>
      </c>
      <c r="H16" s="84"/>
      <c r="I16" s="84"/>
      <c r="J16" s="84"/>
      <c r="K16" s="84"/>
      <c r="L16" s="84"/>
      <c r="M16" s="84"/>
    </row>
    <row r="17" spans="1:13" ht="16.5" x14ac:dyDescent="0.25">
      <c r="A17" s="1"/>
      <c r="H17" s="84"/>
      <c r="I17" s="84"/>
      <c r="J17" s="84"/>
      <c r="K17" s="84"/>
      <c r="L17" s="84"/>
      <c r="M17" s="84"/>
    </row>
    <row r="18" spans="1:13" ht="16.5" x14ac:dyDescent="0.25">
      <c r="A18" s="1" t="s">
        <v>17</v>
      </c>
      <c r="C18" t="s">
        <v>23</v>
      </c>
      <c r="H18" s="84"/>
      <c r="I18" s="84"/>
      <c r="J18" s="84"/>
      <c r="K18" s="84"/>
      <c r="L18" s="84"/>
      <c r="M18" s="84"/>
    </row>
    <row r="19" spans="1:13" ht="16.5" x14ac:dyDescent="0.25">
      <c r="A19" s="1"/>
      <c r="H19" s="84"/>
      <c r="I19" s="84"/>
      <c r="J19" s="84"/>
      <c r="K19" s="84"/>
      <c r="L19" s="84"/>
      <c r="M19" s="84"/>
    </row>
    <row r="20" spans="1:13" ht="16.5" x14ac:dyDescent="0.25">
      <c r="A20" s="1"/>
      <c r="H20" s="84"/>
      <c r="I20" s="84"/>
      <c r="J20" s="84"/>
      <c r="K20" s="84"/>
      <c r="L20" s="84"/>
      <c r="M20" s="84"/>
    </row>
    <row r="21" spans="1:13" ht="16.5" x14ac:dyDescent="0.25">
      <c r="A21" s="1"/>
    </row>
    <row r="22" spans="1:13" ht="17.25" x14ac:dyDescent="0.25">
      <c r="A22" s="15"/>
    </row>
    <row r="23" spans="1:13" ht="17.25" x14ac:dyDescent="0.25">
      <c r="A23" s="15"/>
    </row>
  </sheetData>
  <mergeCells count="5">
    <mergeCell ref="L12:L14"/>
    <mergeCell ref="H12:H14"/>
    <mergeCell ref="I12:I14"/>
    <mergeCell ref="J12:J14"/>
    <mergeCell ref="K12:K14"/>
  </mergeCells>
  <phoneticPr fontId="18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0"/>
  <sheetViews>
    <sheetView workbookViewId="0">
      <selection activeCell="G12" sqref="G12:M12"/>
    </sheetView>
  </sheetViews>
  <sheetFormatPr defaultRowHeight="15" x14ac:dyDescent="0.25"/>
  <cols>
    <col min="1" max="1" width="33.7109375" customWidth="1"/>
    <col min="3" max="3" width="16.5703125" customWidth="1"/>
    <col min="4" max="4" width="19.140625" customWidth="1"/>
    <col min="5" max="5" width="13.7109375" customWidth="1"/>
    <col min="10" max="10" width="14.28515625" customWidth="1"/>
  </cols>
  <sheetData>
    <row r="1" spans="1:12" ht="16.5" x14ac:dyDescent="0.25">
      <c r="A1" s="16" t="s">
        <v>93</v>
      </c>
    </row>
    <row r="2" spans="1:12" x14ac:dyDescent="0.25">
      <c r="A2" s="33"/>
      <c r="B2" s="33"/>
      <c r="C2" s="130" t="s">
        <v>151</v>
      </c>
      <c r="D2" s="33"/>
      <c r="E2" s="33"/>
    </row>
    <row r="3" spans="1:12" ht="15.75" thickBot="1" x14ac:dyDescent="0.3"/>
    <row r="4" spans="1:12" ht="61.5" customHeight="1" thickBot="1" x14ac:dyDescent="0.3">
      <c r="A4" s="148" t="s">
        <v>0</v>
      </c>
      <c r="B4" s="149" t="s">
        <v>1</v>
      </c>
      <c r="C4" s="149" t="s">
        <v>2</v>
      </c>
      <c r="D4" s="149" t="s">
        <v>3</v>
      </c>
      <c r="E4" s="149" t="s">
        <v>4</v>
      </c>
    </row>
    <row r="5" spans="1:12" ht="13.5" customHeight="1" thickBot="1" x14ac:dyDescent="0.3">
      <c r="A5" s="150">
        <v>1</v>
      </c>
      <c r="B5" s="151">
        <v>2</v>
      </c>
      <c r="C5" s="151">
        <v>3</v>
      </c>
      <c r="D5" s="151">
        <v>4</v>
      </c>
      <c r="E5" s="151" t="s">
        <v>5</v>
      </c>
    </row>
    <row r="6" spans="1:12" ht="17.25" customHeight="1" thickBot="1" x14ac:dyDescent="0.3">
      <c r="A6" s="152" t="s">
        <v>6</v>
      </c>
      <c r="B6" s="154"/>
      <c r="C6" s="154" t="s">
        <v>173</v>
      </c>
      <c r="D6" s="154" t="s">
        <v>174</v>
      </c>
      <c r="E6" s="157">
        <v>0.83</v>
      </c>
      <c r="L6" s="111"/>
    </row>
    <row r="7" spans="1:12" ht="27" customHeight="1" thickBot="1" x14ac:dyDescent="0.3">
      <c r="A7" s="152" t="s">
        <v>7</v>
      </c>
      <c r="B7" s="154">
        <v>111</v>
      </c>
      <c r="C7" s="154" t="s">
        <v>175</v>
      </c>
      <c r="D7" s="154" t="s">
        <v>176</v>
      </c>
      <c r="E7" s="157">
        <v>0.86</v>
      </c>
      <c r="L7" s="111"/>
    </row>
    <row r="8" spans="1:12" ht="47.25" customHeight="1" thickBot="1" x14ac:dyDescent="0.3">
      <c r="A8" s="152" t="s">
        <v>9</v>
      </c>
      <c r="B8" s="154">
        <v>119</v>
      </c>
      <c r="C8" s="154" t="s">
        <v>177</v>
      </c>
      <c r="D8" s="154" t="s">
        <v>178</v>
      </c>
      <c r="E8" s="157">
        <v>0.86</v>
      </c>
      <c r="J8" s="108"/>
      <c r="L8" s="111"/>
    </row>
    <row r="9" spans="1:12" ht="69" customHeight="1" thickBot="1" x14ac:dyDescent="0.3">
      <c r="A9" s="152" t="s">
        <v>20</v>
      </c>
      <c r="B9" s="154">
        <v>244</v>
      </c>
      <c r="C9" s="154" t="s">
        <v>179</v>
      </c>
      <c r="D9" s="155">
        <v>741982.95</v>
      </c>
      <c r="E9" s="157">
        <v>0.64</v>
      </c>
      <c r="L9" s="111"/>
    </row>
    <row r="10" spans="1:12" ht="62.25" customHeight="1" thickBot="1" x14ac:dyDescent="0.3">
      <c r="A10" s="152" t="s">
        <v>180</v>
      </c>
      <c r="B10" s="154">
        <v>851</v>
      </c>
      <c r="C10" s="155">
        <v>30000</v>
      </c>
      <c r="D10" s="155">
        <v>4359</v>
      </c>
      <c r="E10" s="157">
        <v>0.15</v>
      </c>
      <c r="J10" s="108"/>
      <c r="K10" s="108"/>
      <c r="L10" s="111"/>
    </row>
    <row r="11" spans="1:12" ht="19.5" customHeight="1" thickBot="1" x14ac:dyDescent="0.3">
      <c r="A11" s="152" t="s">
        <v>13</v>
      </c>
      <c r="B11" s="154">
        <v>853</v>
      </c>
      <c r="C11" s="155">
        <v>10000</v>
      </c>
      <c r="D11" s="154" t="s">
        <v>181</v>
      </c>
      <c r="E11" s="157">
        <v>0.14000000000000001</v>
      </c>
      <c r="J11" s="108"/>
      <c r="L11" s="111"/>
    </row>
    <row r="12" spans="1:12" ht="16.5" x14ac:dyDescent="0.25">
      <c r="A12" s="20"/>
    </row>
    <row r="14" spans="1:12" ht="16.5" x14ac:dyDescent="0.25">
      <c r="A14" s="20" t="s">
        <v>94</v>
      </c>
      <c r="D14" s="54" t="s">
        <v>95</v>
      </c>
    </row>
    <row r="15" spans="1:12" ht="16.5" x14ac:dyDescent="0.25">
      <c r="A15" s="20"/>
    </row>
    <row r="16" spans="1:12" ht="16.5" x14ac:dyDescent="0.25">
      <c r="A16" s="20" t="s">
        <v>17</v>
      </c>
      <c r="D16" s="54" t="s">
        <v>96</v>
      </c>
    </row>
    <row r="17" spans="1:1" ht="16.5" x14ac:dyDescent="0.25">
      <c r="A17" s="53"/>
    </row>
    <row r="18" spans="1:1" ht="16.5" x14ac:dyDescent="0.25">
      <c r="A18" s="53"/>
    </row>
    <row r="19" spans="1:1" ht="16.5" x14ac:dyDescent="0.25">
      <c r="A19" s="53"/>
    </row>
    <row r="20" spans="1:1" ht="16.5" x14ac:dyDescent="0.25">
      <c r="A20" s="53"/>
    </row>
  </sheetData>
  <phoneticPr fontId="1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workbookViewId="0">
      <selection activeCell="C2" sqref="C2"/>
    </sheetView>
  </sheetViews>
  <sheetFormatPr defaultRowHeight="15" x14ac:dyDescent="0.25"/>
  <cols>
    <col min="1" max="1" width="26.140625" customWidth="1"/>
    <col min="3" max="3" width="16.28515625" customWidth="1"/>
    <col min="4" max="4" width="16.140625" customWidth="1"/>
    <col min="5" max="5" width="17.7109375" customWidth="1"/>
    <col min="11" max="11" width="15.7109375" customWidth="1"/>
    <col min="12" max="12" width="15.5703125" customWidth="1"/>
  </cols>
  <sheetData>
    <row r="1" spans="1:13" ht="16.5" x14ac:dyDescent="0.25">
      <c r="A1" s="113" t="s">
        <v>97</v>
      </c>
    </row>
    <row r="2" spans="1:13" x14ac:dyDescent="0.25">
      <c r="A2" s="33"/>
      <c r="B2" s="33"/>
      <c r="C2" s="130" t="s">
        <v>151</v>
      </c>
      <c r="D2" s="33"/>
      <c r="E2" s="33"/>
    </row>
    <row r="3" spans="1:13" ht="15.75" thickBot="1" x14ac:dyDescent="0.3"/>
    <row r="4" spans="1:13" ht="57.75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I4" s="158"/>
      <c r="J4" s="158"/>
      <c r="K4" s="158"/>
      <c r="L4" s="158"/>
      <c r="M4" s="158"/>
    </row>
    <row r="5" spans="1:13" ht="12" customHeight="1" thickBot="1" x14ac:dyDescent="0.3">
      <c r="A5" s="4">
        <v>1</v>
      </c>
      <c r="B5" s="5">
        <v>2</v>
      </c>
      <c r="C5" s="5">
        <v>3</v>
      </c>
      <c r="D5" s="5">
        <v>4</v>
      </c>
      <c r="E5" s="5" t="s">
        <v>5</v>
      </c>
      <c r="I5" s="159"/>
      <c r="J5" s="159"/>
      <c r="K5" s="159"/>
      <c r="L5" s="159"/>
      <c r="M5" s="159"/>
    </row>
    <row r="6" spans="1:13" ht="20.25" customHeight="1" thickBot="1" x14ac:dyDescent="0.3">
      <c r="A6" s="6" t="s">
        <v>6</v>
      </c>
      <c r="B6" s="7"/>
      <c r="C6" s="80">
        <f>SUM(C7:C13)</f>
        <v>6008103.1199999992</v>
      </c>
      <c r="D6" s="55">
        <f>SUM(D7:D13)</f>
        <v>4884976.04</v>
      </c>
      <c r="E6" s="114">
        <f>D6/C6%</f>
        <v>81.306461331176365</v>
      </c>
      <c r="I6" s="160"/>
      <c r="J6" s="160"/>
      <c r="K6" s="166"/>
      <c r="L6" s="166"/>
      <c r="M6" s="166"/>
    </row>
    <row r="7" spans="1:13" ht="24" customHeight="1" thickBot="1" x14ac:dyDescent="0.3">
      <c r="A7" s="6" t="s">
        <v>7</v>
      </c>
      <c r="B7" s="7">
        <v>111</v>
      </c>
      <c r="C7" s="81">
        <v>3769417.76</v>
      </c>
      <c r="D7" s="30">
        <v>3226372.59</v>
      </c>
      <c r="E7" s="114">
        <f t="shared" ref="E7:E13" si="0">D7/C7%</f>
        <v>85.593393872055202</v>
      </c>
      <c r="I7" s="160"/>
      <c r="J7" s="160"/>
      <c r="K7" s="166"/>
      <c r="L7" s="166"/>
      <c r="M7" s="166"/>
    </row>
    <row r="8" spans="1:13" ht="51.75" customHeight="1" thickBot="1" x14ac:dyDescent="0.3">
      <c r="A8" s="6" t="s">
        <v>9</v>
      </c>
      <c r="B8" s="7">
        <v>119</v>
      </c>
      <c r="C8" s="81">
        <v>1138364.17</v>
      </c>
      <c r="D8" s="56">
        <v>932684.19</v>
      </c>
      <c r="E8" s="114">
        <f t="shared" si="0"/>
        <v>81.931969977586334</v>
      </c>
      <c r="I8" s="160"/>
      <c r="J8" s="160"/>
      <c r="K8" s="166"/>
      <c r="L8" s="166"/>
      <c r="M8" s="166"/>
    </row>
    <row r="9" spans="1:13" ht="51.75" customHeight="1" thickBot="1" x14ac:dyDescent="0.3">
      <c r="A9" s="6" t="s">
        <v>8</v>
      </c>
      <c r="B9" s="7">
        <v>112</v>
      </c>
      <c r="C9" s="81">
        <v>6000</v>
      </c>
      <c r="D9" s="56">
        <v>5547</v>
      </c>
      <c r="E9" s="114">
        <f t="shared" si="0"/>
        <v>92.45</v>
      </c>
      <c r="I9" s="167"/>
      <c r="J9" s="160"/>
      <c r="K9" s="166"/>
      <c r="L9" s="166"/>
      <c r="M9" s="166"/>
    </row>
    <row r="10" spans="1:13" ht="84.75" customHeight="1" thickBot="1" x14ac:dyDescent="0.3">
      <c r="A10" s="6" t="s">
        <v>20</v>
      </c>
      <c r="B10" s="7">
        <v>244</v>
      </c>
      <c r="C10" s="81">
        <v>1065321.19</v>
      </c>
      <c r="D10" s="56">
        <v>709368.78</v>
      </c>
      <c r="E10" s="114">
        <f t="shared" si="0"/>
        <v>66.587315324123054</v>
      </c>
      <c r="I10" s="160"/>
      <c r="J10" s="160"/>
      <c r="K10" s="166"/>
      <c r="L10" s="166"/>
      <c r="M10" s="166"/>
    </row>
    <row r="11" spans="1:13" ht="50.25" customHeight="1" thickBot="1" x14ac:dyDescent="0.3">
      <c r="A11" s="6" t="s">
        <v>25</v>
      </c>
      <c r="B11" s="7">
        <v>851</v>
      </c>
      <c r="C11" s="81">
        <v>14000</v>
      </c>
      <c r="D11" s="56">
        <v>7450</v>
      </c>
      <c r="E11" s="114">
        <f t="shared" si="0"/>
        <v>53.214285714285715</v>
      </c>
      <c r="I11" s="160"/>
      <c r="J11" s="160"/>
      <c r="K11" s="166"/>
      <c r="L11" s="166"/>
      <c r="M11" s="166"/>
    </row>
    <row r="12" spans="1:13" ht="40.5" customHeight="1" thickBot="1" x14ac:dyDescent="0.3">
      <c r="A12" s="6" t="s">
        <v>12</v>
      </c>
      <c r="B12" s="7">
        <v>852</v>
      </c>
      <c r="C12" s="81">
        <v>14500</v>
      </c>
      <c r="D12" s="56">
        <v>3319.57</v>
      </c>
      <c r="E12" s="114">
        <f t="shared" si="0"/>
        <v>22.893586206896554</v>
      </c>
      <c r="I12" s="160"/>
      <c r="J12" s="160"/>
      <c r="K12" s="166"/>
      <c r="L12" s="166"/>
      <c r="M12" s="166"/>
    </row>
    <row r="13" spans="1:13" ht="22.5" customHeight="1" thickBot="1" x14ac:dyDescent="0.3">
      <c r="A13" s="6" t="s">
        <v>13</v>
      </c>
      <c r="B13" s="7">
        <v>853</v>
      </c>
      <c r="C13" s="81">
        <v>500</v>
      </c>
      <c r="D13" s="30">
        <v>233.91</v>
      </c>
      <c r="E13" s="114">
        <f t="shared" si="0"/>
        <v>46.781999999999996</v>
      </c>
      <c r="I13" s="160"/>
      <c r="J13" s="160"/>
      <c r="K13" s="166"/>
      <c r="L13" s="166"/>
      <c r="M13" s="166"/>
    </row>
    <row r="14" spans="1:13" x14ac:dyDescent="0.25">
      <c r="I14" s="84"/>
      <c r="J14" s="84"/>
      <c r="K14" s="84"/>
      <c r="L14" s="84"/>
      <c r="M14" s="84"/>
    </row>
    <row r="15" spans="1:13" ht="16.5" x14ac:dyDescent="0.25">
      <c r="A15" s="19" t="s">
        <v>94</v>
      </c>
      <c r="D15" t="s">
        <v>98</v>
      </c>
    </row>
    <row r="17" spans="1:4" ht="16.5" x14ac:dyDescent="0.25">
      <c r="A17" s="19" t="s">
        <v>17</v>
      </c>
      <c r="D17" t="s">
        <v>99</v>
      </c>
    </row>
  </sheetData>
  <phoneticPr fontId="1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workbookViewId="0">
      <selection activeCell="D17" sqref="D17"/>
    </sheetView>
  </sheetViews>
  <sheetFormatPr defaultRowHeight="15" x14ac:dyDescent="0.25"/>
  <cols>
    <col min="1" max="1" width="24.85546875" customWidth="1"/>
    <col min="2" max="2" width="10.42578125" customWidth="1"/>
    <col min="3" max="3" width="21" customWidth="1"/>
    <col min="4" max="4" width="18" customWidth="1"/>
    <col min="5" max="5" width="13" customWidth="1"/>
    <col min="11" max="11" width="14.140625" customWidth="1"/>
    <col min="12" max="12" width="14.7109375" customWidth="1"/>
  </cols>
  <sheetData>
    <row r="1" spans="1:13" ht="16.5" x14ac:dyDescent="0.25">
      <c r="A1" s="16" t="s">
        <v>100</v>
      </c>
    </row>
    <row r="2" spans="1:13" x14ac:dyDescent="0.25">
      <c r="A2" s="33"/>
      <c r="B2" s="33"/>
      <c r="C2" s="130" t="s">
        <v>151</v>
      </c>
      <c r="D2" s="33"/>
      <c r="E2" s="33"/>
    </row>
    <row r="3" spans="1:13" ht="15.75" thickBot="1" x14ac:dyDescent="0.3"/>
    <row r="4" spans="1:13" ht="62.25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I4" s="158"/>
      <c r="J4" s="158"/>
      <c r="K4" s="158"/>
      <c r="L4" s="158"/>
      <c r="M4" s="158"/>
    </row>
    <row r="5" spans="1:13" ht="18" customHeight="1" thickBot="1" x14ac:dyDescent="0.3">
      <c r="A5" s="4">
        <v>1</v>
      </c>
      <c r="B5" s="5">
        <v>2</v>
      </c>
      <c r="C5" s="5">
        <v>3</v>
      </c>
      <c r="D5" s="5">
        <v>4</v>
      </c>
      <c r="E5" s="5" t="s">
        <v>5</v>
      </c>
      <c r="I5" s="159"/>
      <c r="J5" s="159"/>
      <c r="K5" s="159"/>
      <c r="L5" s="159"/>
      <c r="M5" s="159"/>
    </row>
    <row r="6" spans="1:13" ht="19.5" customHeight="1" thickBot="1" x14ac:dyDescent="0.3">
      <c r="A6" s="6" t="s">
        <v>6</v>
      </c>
      <c r="B6" s="7"/>
      <c r="C6" s="12">
        <f>SUM(C7:C13)</f>
        <v>11125186.970000001</v>
      </c>
      <c r="D6" s="70">
        <f>SUM(D7:D13)</f>
        <v>8490477.8599999994</v>
      </c>
      <c r="E6" s="17">
        <f>D6/C6</f>
        <v>0.76317619496151257</v>
      </c>
      <c r="I6" s="164"/>
      <c r="J6" s="164"/>
      <c r="K6" s="164"/>
      <c r="L6" s="164"/>
      <c r="M6" s="164"/>
    </row>
    <row r="7" spans="1:13" ht="30" customHeight="1" thickBot="1" x14ac:dyDescent="0.3">
      <c r="A7" s="6" t="s">
        <v>7</v>
      </c>
      <c r="B7" s="7">
        <v>111</v>
      </c>
      <c r="C7" s="7">
        <v>7194440.5700000003</v>
      </c>
      <c r="D7" s="7">
        <v>5571299.6799999997</v>
      </c>
      <c r="E7" s="17">
        <f t="shared" ref="E7:E13" si="0">D7/C7</f>
        <v>0.77438956174461793</v>
      </c>
      <c r="I7" s="164"/>
      <c r="J7" s="164"/>
      <c r="K7" s="164"/>
      <c r="L7" s="164"/>
      <c r="M7" s="161"/>
    </row>
    <row r="8" spans="1:13" ht="51.75" customHeight="1" thickBot="1" x14ac:dyDescent="0.3">
      <c r="A8" s="6" t="s">
        <v>8</v>
      </c>
      <c r="B8" s="7">
        <v>112</v>
      </c>
      <c r="C8" s="7" t="s">
        <v>101</v>
      </c>
      <c r="D8" s="7">
        <v>0</v>
      </c>
      <c r="E8" s="17"/>
      <c r="I8" s="164"/>
      <c r="J8" s="164"/>
      <c r="K8" s="164"/>
      <c r="L8" s="164"/>
      <c r="M8" s="164"/>
    </row>
    <row r="9" spans="1:13" ht="44.25" customHeight="1" thickBot="1" x14ac:dyDescent="0.3">
      <c r="A9" s="6" t="s">
        <v>9</v>
      </c>
      <c r="B9" s="7">
        <v>119</v>
      </c>
      <c r="C9" s="7">
        <v>2172721.0499999998</v>
      </c>
      <c r="D9" s="7">
        <v>1390795.91</v>
      </c>
      <c r="E9" s="17">
        <f t="shared" si="0"/>
        <v>0.64011710569104119</v>
      </c>
      <c r="I9" s="164"/>
      <c r="J9" s="164"/>
      <c r="K9" s="164"/>
      <c r="L9" s="164"/>
      <c r="M9" s="171"/>
    </row>
    <row r="10" spans="1:13" ht="78" customHeight="1" thickBot="1" x14ac:dyDescent="0.3">
      <c r="A10" s="6" t="s">
        <v>20</v>
      </c>
      <c r="B10" s="7">
        <v>244</v>
      </c>
      <c r="C10" s="7">
        <v>1732713.27</v>
      </c>
      <c r="D10" s="7">
        <v>1511983</v>
      </c>
      <c r="E10" s="17">
        <f t="shared" si="0"/>
        <v>0.87261004239899431</v>
      </c>
      <c r="I10" s="164"/>
      <c r="J10" s="164"/>
      <c r="K10" s="164"/>
      <c r="L10" s="164"/>
      <c r="M10" s="171"/>
    </row>
    <row r="11" spans="1:13" ht="66.75" customHeight="1" thickBot="1" x14ac:dyDescent="0.3">
      <c r="A11" s="6" t="s">
        <v>25</v>
      </c>
      <c r="B11" s="7">
        <v>851</v>
      </c>
      <c r="C11" s="7">
        <v>12000</v>
      </c>
      <c r="D11" s="7">
        <v>11939.52</v>
      </c>
      <c r="E11" s="17">
        <f t="shared" si="0"/>
        <v>0.99496000000000007</v>
      </c>
      <c r="I11" s="164"/>
      <c r="J11" s="164"/>
      <c r="K11" s="164"/>
      <c r="L11" s="164"/>
      <c r="M11" s="164"/>
    </row>
    <row r="12" spans="1:13" ht="32.25" customHeight="1" thickBot="1" x14ac:dyDescent="0.3">
      <c r="A12" s="6" t="s">
        <v>12</v>
      </c>
      <c r="B12" s="7">
        <v>852</v>
      </c>
      <c r="C12" s="7">
        <v>12212.08</v>
      </c>
      <c r="D12" s="7">
        <v>3414.45</v>
      </c>
      <c r="E12" s="17">
        <f t="shared" si="0"/>
        <v>0.27959610484045305</v>
      </c>
      <c r="I12" s="164"/>
      <c r="J12" s="164"/>
      <c r="K12" s="164"/>
      <c r="L12" s="164"/>
      <c r="M12" s="164"/>
    </row>
    <row r="13" spans="1:13" ht="25.5" customHeight="1" thickBot="1" x14ac:dyDescent="0.3">
      <c r="A13" s="6" t="s">
        <v>13</v>
      </c>
      <c r="B13" s="7">
        <v>853</v>
      </c>
      <c r="C13" s="7">
        <v>1100</v>
      </c>
      <c r="D13" s="7">
        <v>1045.3</v>
      </c>
      <c r="E13" s="17">
        <f t="shared" si="0"/>
        <v>0.95027272727272727</v>
      </c>
      <c r="I13" s="164"/>
      <c r="J13" s="164"/>
      <c r="K13" s="164"/>
      <c r="L13" s="164"/>
      <c r="M13" s="164"/>
    </row>
    <row r="14" spans="1:13" ht="16.5" x14ac:dyDescent="0.25">
      <c r="A14" s="1"/>
      <c r="I14" s="156"/>
    </row>
    <row r="15" spans="1:13" ht="16.5" x14ac:dyDescent="0.25">
      <c r="A15" s="1"/>
    </row>
    <row r="16" spans="1:13" ht="16.5" x14ac:dyDescent="0.25">
      <c r="A16" s="1" t="s">
        <v>94</v>
      </c>
      <c r="D16" t="s">
        <v>102</v>
      </c>
    </row>
    <row r="17" spans="1:4" ht="16.5" x14ac:dyDescent="0.25">
      <c r="A17" s="1"/>
    </row>
    <row r="18" spans="1:4" ht="16.5" x14ac:dyDescent="0.25">
      <c r="A18" s="1" t="s">
        <v>143</v>
      </c>
      <c r="D18" t="s">
        <v>144</v>
      </c>
    </row>
    <row r="19" spans="1:4" ht="16.5" x14ac:dyDescent="0.25">
      <c r="A19" s="1"/>
    </row>
    <row r="20" spans="1:4" ht="16.5" x14ac:dyDescent="0.25">
      <c r="A20" s="1"/>
    </row>
    <row r="21" spans="1:4" ht="16.5" x14ac:dyDescent="0.25">
      <c r="A21" s="1"/>
    </row>
    <row r="22" spans="1:4" ht="16.5" x14ac:dyDescent="0.25">
      <c r="A22" s="1"/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1"/>
  <sheetViews>
    <sheetView workbookViewId="0">
      <selection activeCell="C6" sqref="C6"/>
    </sheetView>
  </sheetViews>
  <sheetFormatPr defaultRowHeight="15" x14ac:dyDescent="0.25"/>
  <cols>
    <col min="1" max="1" width="24.5703125" customWidth="1"/>
    <col min="3" max="3" width="20.7109375" customWidth="1"/>
    <col min="4" max="4" width="22.28515625" customWidth="1"/>
    <col min="5" max="5" width="17.42578125" customWidth="1"/>
  </cols>
  <sheetData>
    <row r="1" spans="1:5" ht="16.5" x14ac:dyDescent="0.25">
      <c r="A1" s="113" t="s">
        <v>103</v>
      </c>
    </row>
    <row r="2" spans="1:5" x14ac:dyDescent="0.25">
      <c r="A2" s="33"/>
      <c r="B2" s="130" t="s">
        <v>151</v>
      </c>
      <c r="D2" s="33"/>
      <c r="E2" s="33"/>
    </row>
    <row r="3" spans="1:5" ht="15.75" thickBot="1" x14ac:dyDescent="0.3"/>
    <row r="4" spans="1:5" ht="39.75" customHeight="1" thickBot="1" x14ac:dyDescent="0.3">
      <c r="A4" s="21" t="s">
        <v>0</v>
      </c>
      <c r="B4" s="22" t="s">
        <v>1</v>
      </c>
      <c r="C4" s="22" t="s">
        <v>2</v>
      </c>
      <c r="D4" s="22" t="s">
        <v>3</v>
      </c>
      <c r="E4" s="22" t="s">
        <v>4</v>
      </c>
    </row>
    <row r="5" spans="1:5" ht="14.25" customHeight="1" thickBot="1" x14ac:dyDescent="0.3">
      <c r="A5" s="23">
        <v>1</v>
      </c>
      <c r="B5" s="24">
        <v>2</v>
      </c>
      <c r="C5" s="24">
        <v>3</v>
      </c>
      <c r="D5" s="24">
        <v>4</v>
      </c>
      <c r="E5" s="24" t="s">
        <v>5</v>
      </c>
    </row>
    <row r="6" spans="1:5" ht="21.75" customHeight="1" thickBot="1" x14ac:dyDescent="0.3">
      <c r="A6" s="103" t="s">
        <v>136</v>
      </c>
      <c r="B6" s="24"/>
      <c r="C6" s="104">
        <f>SUM(C7:C15)</f>
        <v>6908995.9600000009</v>
      </c>
      <c r="D6" s="104">
        <f>SUM(D7:D15)</f>
        <v>5121750.12</v>
      </c>
      <c r="E6" s="105">
        <f>D6/C6%</f>
        <v>74.131612605545655</v>
      </c>
    </row>
    <row r="7" spans="1:5" ht="30.75" customHeight="1" thickBot="1" x14ac:dyDescent="0.3">
      <c r="A7" s="25" t="s">
        <v>7</v>
      </c>
      <c r="B7" s="26">
        <v>111</v>
      </c>
      <c r="C7" s="26">
        <v>4415808.63</v>
      </c>
      <c r="D7" s="26">
        <v>3230129.92</v>
      </c>
      <c r="E7" s="75">
        <f>D7/C7%</f>
        <v>73.149227936537642</v>
      </c>
    </row>
    <row r="8" spans="1:5" ht="56.25" customHeight="1" thickBot="1" x14ac:dyDescent="0.3">
      <c r="A8" s="25" t="s">
        <v>9</v>
      </c>
      <c r="B8" s="26">
        <v>119</v>
      </c>
      <c r="C8" s="26">
        <v>1333574.21</v>
      </c>
      <c r="D8" s="26">
        <v>944775.93</v>
      </c>
      <c r="E8" s="75">
        <f>D8/C8%</f>
        <v>70.845395997872515</v>
      </c>
    </row>
    <row r="9" spans="1:5" ht="72.75" customHeight="1" thickBot="1" x14ac:dyDescent="0.3">
      <c r="A9" s="25" t="s">
        <v>92</v>
      </c>
      <c r="B9" s="26">
        <v>244</v>
      </c>
      <c r="C9" s="26">
        <f>799521.52+302599.12</f>
        <v>1102120.6400000001</v>
      </c>
      <c r="D9" s="26">
        <f>302599.12+616752.41</f>
        <v>919351.53</v>
      </c>
      <c r="E9" s="75">
        <f>D9/C9%</f>
        <v>83.416596752965262</v>
      </c>
    </row>
    <row r="10" spans="1:5" ht="69.75" customHeight="1" thickBot="1" x14ac:dyDescent="0.3">
      <c r="A10" s="194" t="s">
        <v>25</v>
      </c>
      <c r="B10" s="194">
        <v>851</v>
      </c>
      <c r="C10" s="194">
        <v>21368</v>
      </c>
      <c r="D10" s="194">
        <v>21368</v>
      </c>
      <c r="E10" s="196">
        <f>D10/C10%</f>
        <v>100</v>
      </c>
    </row>
    <row r="11" spans="1:5" ht="15.75" hidden="1" thickBot="1" x14ac:dyDescent="0.3">
      <c r="A11" s="195"/>
      <c r="B11" s="195"/>
      <c r="C11" s="195"/>
      <c r="D11" s="195"/>
      <c r="E11" s="197"/>
    </row>
    <row r="12" spans="1:5" ht="2.25" customHeight="1" x14ac:dyDescent="0.25">
      <c r="A12" s="194" t="s">
        <v>12</v>
      </c>
      <c r="B12" s="194">
        <v>852</v>
      </c>
      <c r="C12" s="194">
        <v>6018.48</v>
      </c>
      <c r="D12" s="194">
        <v>6018.48</v>
      </c>
      <c r="E12" s="196">
        <f>D12/C12%</f>
        <v>100</v>
      </c>
    </row>
    <row r="13" spans="1:5" ht="44.25" customHeight="1" thickBot="1" x14ac:dyDescent="0.3">
      <c r="A13" s="195"/>
      <c r="B13" s="195"/>
      <c r="C13" s="195"/>
      <c r="D13" s="195"/>
      <c r="E13" s="197"/>
    </row>
    <row r="14" spans="1:5" ht="18.75" customHeight="1" x14ac:dyDescent="0.25">
      <c r="A14" s="194" t="s">
        <v>13</v>
      </c>
      <c r="B14" s="194">
        <v>853</v>
      </c>
      <c r="C14" s="194">
        <v>30106</v>
      </c>
      <c r="D14" s="194">
        <v>106.26</v>
      </c>
      <c r="E14" s="196">
        <f>D14/C14%</f>
        <v>0.35295289975420185</v>
      </c>
    </row>
    <row r="15" spans="1:5" ht="18.75" customHeight="1" thickBot="1" x14ac:dyDescent="0.3">
      <c r="A15" s="195"/>
      <c r="B15" s="195"/>
      <c r="C15" s="195"/>
      <c r="D15" s="195"/>
      <c r="E15" s="197"/>
    </row>
    <row r="16" spans="1:5" ht="18.75" customHeight="1" x14ac:dyDescent="0.25">
      <c r="A16" s="20"/>
    </row>
    <row r="17" spans="1:4" ht="16.5" x14ac:dyDescent="0.25">
      <c r="A17" s="53" t="s">
        <v>77</v>
      </c>
      <c r="D17" t="s">
        <v>104</v>
      </c>
    </row>
    <row r="18" spans="1:4" ht="16.5" x14ac:dyDescent="0.25">
      <c r="A18" s="53"/>
    </row>
    <row r="19" spans="1:4" ht="16.5" x14ac:dyDescent="0.25">
      <c r="A19" s="53" t="s">
        <v>17</v>
      </c>
      <c r="D19" t="s">
        <v>105</v>
      </c>
    </row>
    <row r="20" spans="1:4" ht="16.5" x14ac:dyDescent="0.25">
      <c r="A20" s="53"/>
    </row>
    <row r="21" spans="1:4" ht="16.5" x14ac:dyDescent="0.25">
      <c r="A21" s="57"/>
    </row>
  </sheetData>
  <mergeCells count="15">
    <mergeCell ref="E10:E11"/>
    <mergeCell ref="A10:A11"/>
    <mergeCell ref="B10:B11"/>
    <mergeCell ref="C10:C11"/>
    <mergeCell ref="D10:D11"/>
    <mergeCell ref="E12:E13"/>
    <mergeCell ref="D12:D13"/>
    <mergeCell ref="C12:C13"/>
    <mergeCell ref="B12:B13"/>
    <mergeCell ref="E14:E15"/>
    <mergeCell ref="A14:A15"/>
    <mergeCell ref="B14:B15"/>
    <mergeCell ref="C14:C15"/>
    <mergeCell ref="D14:D15"/>
    <mergeCell ref="A12:A13"/>
  </mergeCells>
  <phoneticPr fontId="1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workbookViewId="0">
      <selection activeCell="J7" sqref="J7"/>
    </sheetView>
  </sheetViews>
  <sheetFormatPr defaultRowHeight="15" x14ac:dyDescent="0.25"/>
  <cols>
    <col min="1" max="1" width="22.85546875" customWidth="1"/>
    <col min="3" max="3" width="21.42578125" customWidth="1"/>
    <col min="4" max="4" width="14.140625" customWidth="1"/>
    <col min="5" max="5" width="23.140625" customWidth="1"/>
    <col min="10" max="10" width="15.42578125" customWidth="1"/>
    <col min="11" max="11" width="13.5703125" bestFit="1" customWidth="1"/>
  </cols>
  <sheetData>
    <row r="1" spans="1:12" ht="16.5" x14ac:dyDescent="0.25">
      <c r="A1" s="137" t="s">
        <v>107</v>
      </c>
    </row>
    <row r="2" spans="1:12" ht="15.75" thickBot="1" x14ac:dyDescent="0.3">
      <c r="A2" s="33"/>
      <c r="B2" s="33"/>
      <c r="C2" s="33" t="s">
        <v>151</v>
      </c>
      <c r="D2" s="33"/>
      <c r="E2" s="33"/>
    </row>
    <row r="3" spans="1:12" ht="42" customHeight="1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H3" s="158"/>
      <c r="I3" s="158"/>
      <c r="J3" s="158"/>
      <c r="K3" s="158"/>
      <c r="L3" s="158"/>
    </row>
    <row r="4" spans="1:12" ht="11.25" customHeight="1" thickBot="1" x14ac:dyDescent="0.3">
      <c r="A4" s="4">
        <v>1</v>
      </c>
      <c r="B4" s="5">
        <v>2</v>
      </c>
      <c r="C4" s="5">
        <v>3</v>
      </c>
      <c r="D4" s="5">
        <v>4</v>
      </c>
      <c r="E4" s="5" t="s">
        <v>5</v>
      </c>
      <c r="H4" s="159"/>
      <c r="I4" s="159"/>
      <c r="J4" s="159"/>
      <c r="K4" s="159"/>
      <c r="L4" s="159"/>
    </row>
    <row r="5" spans="1:12" ht="19.5" customHeight="1" thickBot="1" x14ac:dyDescent="0.3">
      <c r="A5" s="6" t="s">
        <v>6</v>
      </c>
      <c r="B5" s="7"/>
      <c r="C5" s="12">
        <f>SUM(C6:C11)</f>
        <v>3757500</v>
      </c>
      <c r="D5" s="12">
        <f>SUM(D6:D11)</f>
        <v>2761675.8200000003</v>
      </c>
      <c r="E5" s="70">
        <f>D5/C5%</f>
        <v>73.497693147039257</v>
      </c>
      <c r="H5" s="160"/>
      <c r="I5" s="160"/>
      <c r="J5" s="160"/>
      <c r="K5" s="160"/>
      <c r="L5" s="160"/>
    </row>
    <row r="6" spans="1:12" ht="21.75" customHeight="1" thickBot="1" x14ac:dyDescent="0.3">
      <c r="A6" s="6" t="s">
        <v>7</v>
      </c>
      <c r="B6" s="7">
        <v>111</v>
      </c>
      <c r="C6" s="7">
        <v>2663970</v>
      </c>
      <c r="D6" s="7">
        <v>1972235.5</v>
      </c>
      <c r="E6" s="70">
        <f t="shared" ref="E6:E11" si="0">D6/C6%</f>
        <v>74.033697826927479</v>
      </c>
      <c r="H6" s="160"/>
      <c r="I6" s="160"/>
      <c r="J6" s="160"/>
      <c r="K6" s="160"/>
      <c r="L6" s="160"/>
    </row>
    <row r="7" spans="1:12" ht="54" customHeight="1" thickBot="1" x14ac:dyDescent="0.3">
      <c r="A7" s="6" t="s">
        <v>8</v>
      </c>
      <c r="B7" s="7">
        <v>112</v>
      </c>
      <c r="C7" s="7">
        <v>78116</v>
      </c>
      <c r="D7" s="7">
        <v>78318.25</v>
      </c>
      <c r="E7" s="70">
        <f t="shared" si="0"/>
        <v>100.25890982641201</v>
      </c>
      <c r="H7" s="160"/>
      <c r="I7" s="160"/>
      <c r="J7" s="160"/>
      <c r="K7" s="160"/>
      <c r="L7" s="160"/>
    </row>
    <row r="8" spans="1:12" ht="45" customHeight="1" thickBot="1" x14ac:dyDescent="0.3">
      <c r="A8" s="6" t="s">
        <v>9</v>
      </c>
      <c r="B8" s="7">
        <v>119</v>
      </c>
      <c r="C8" s="7">
        <v>804519</v>
      </c>
      <c r="D8" s="7">
        <v>595615.1</v>
      </c>
      <c r="E8" s="70">
        <f t="shared" si="0"/>
        <v>74.033689695333493</v>
      </c>
      <c r="H8" s="160"/>
      <c r="I8" s="160"/>
      <c r="J8" s="160"/>
      <c r="K8" s="160"/>
      <c r="L8" s="160"/>
    </row>
    <row r="9" spans="1:12" ht="86.25" customHeight="1" thickBot="1" x14ac:dyDescent="0.3">
      <c r="A9" s="6" t="s">
        <v>10</v>
      </c>
      <c r="B9" s="7">
        <v>244</v>
      </c>
      <c r="C9" s="7">
        <f>142395+57500</f>
        <v>199895</v>
      </c>
      <c r="D9" s="7">
        <v>114509.39</v>
      </c>
      <c r="E9" s="70">
        <f t="shared" si="0"/>
        <v>57.284769503989594</v>
      </c>
      <c r="H9" s="160"/>
      <c r="I9" s="160"/>
      <c r="J9" s="160"/>
      <c r="K9" s="160"/>
      <c r="L9" s="160"/>
    </row>
    <row r="10" spans="1:12" ht="34.5" customHeight="1" thickBot="1" x14ac:dyDescent="0.3">
      <c r="A10" s="6" t="s">
        <v>12</v>
      </c>
      <c r="B10" s="7">
        <v>852</v>
      </c>
      <c r="C10" s="7">
        <v>10000</v>
      </c>
      <c r="D10" s="7">
        <v>960.66</v>
      </c>
      <c r="E10" s="70">
        <f t="shared" si="0"/>
        <v>9.6066000000000003</v>
      </c>
      <c r="H10" s="160"/>
      <c r="I10" s="160"/>
      <c r="J10" s="160"/>
      <c r="K10" s="160"/>
      <c r="L10" s="160"/>
    </row>
    <row r="11" spans="1:12" ht="23.25" customHeight="1" thickBot="1" x14ac:dyDescent="0.3">
      <c r="A11" s="6" t="s">
        <v>13</v>
      </c>
      <c r="B11" s="7">
        <v>853</v>
      </c>
      <c r="C11" s="7">
        <v>1000</v>
      </c>
      <c r="D11" s="7">
        <v>36.92</v>
      </c>
      <c r="E11" s="70">
        <f t="shared" si="0"/>
        <v>3.6920000000000002</v>
      </c>
      <c r="H11" s="160"/>
      <c r="I11" s="160"/>
      <c r="J11" s="160"/>
      <c r="K11" s="160"/>
      <c r="L11" s="160"/>
    </row>
    <row r="12" spans="1:12" ht="16.5" x14ac:dyDescent="0.25">
      <c r="A12" s="1" t="s">
        <v>106</v>
      </c>
      <c r="H12" s="160"/>
      <c r="I12" s="160"/>
      <c r="J12" s="160"/>
      <c r="K12" s="160"/>
      <c r="L12" s="160"/>
    </row>
    <row r="13" spans="1:12" ht="16.5" x14ac:dyDescent="0.25">
      <c r="A13" s="1" t="s">
        <v>26</v>
      </c>
      <c r="D13" t="s">
        <v>108</v>
      </c>
    </row>
    <row r="14" spans="1:12" ht="16.5" x14ac:dyDescent="0.25">
      <c r="A14" s="1"/>
    </row>
    <row r="15" spans="1:12" ht="16.5" x14ac:dyDescent="0.25">
      <c r="A15" s="1" t="s">
        <v>17</v>
      </c>
      <c r="D15" t="s">
        <v>109</v>
      </c>
    </row>
    <row r="16" spans="1:12" ht="16.5" x14ac:dyDescent="0.25">
      <c r="A16" s="1"/>
    </row>
    <row r="17" spans="1:1" ht="16.5" x14ac:dyDescent="0.25">
      <c r="A17" s="1"/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workbookViewId="0">
      <selection activeCell="H11" sqref="H11"/>
    </sheetView>
  </sheetViews>
  <sheetFormatPr defaultRowHeight="15" x14ac:dyDescent="0.25"/>
  <cols>
    <col min="1" max="1" width="28.85546875" customWidth="1"/>
    <col min="2" max="2" width="13.7109375" customWidth="1"/>
    <col min="3" max="3" width="19.7109375" customWidth="1"/>
    <col min="4" max="4" width="20.42578125" customWidth="1"/>
    <col min="5" max="5" width="12.5703125" customWidth="1"/>
    <col min="7" max="8" width="13" customWidth="1"/>
    <col min="9" max="9" width="13.28515625" customWidth="1"/>
    <col min="10" max="10" width="13" customWidth="1"/>
    <col min="11" max="11" width="13.7109375" customWidth="1"/>
    <col min="12" max="12" width="12.85546875" customWidth="1"/>
  </cols>
  <sheetData>
    <row r="1" spans="1:17" ht="16.5" customHeight="1" x14ac:dyDescent="0.25">
      <c r="A1" s="32"/>
    </row>
    <row r="2" spans="1:17" ht="16.5" x14ac:dyDescent="0.25">
      <c r="A2" s="113" t="s">
        <v>112</v>
      </c>
    </row>
    <row r="3" spans="1:17" x14ac:dyDescent="0.25">
      <c r="A3" s="33"/>
      <c r="B3" s="33"/>
      <c r="C3" s="33" t="s">
        <v>151</v>
      </c>
      <c r="D3" s="33"/>
      <c r="E3" s="33"/>
    </row>
    <row r="4" spans="1:17" ht="17.25" thickBot="1" x14ac:dyDescent="0.3">
      <c r="A4" s="1"/>
    </row>
    <row r="5" spans="1:17" ht="51" customHeight="1" thickBot="1" x14ac:dyDescent="0.3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17" ht="16.5" customHeight="1" thickBot="1" x14ac:dyDescent="0.3">
      <c r="A6" s="4">
        <v>1</v>
      </c>
      <c r="B6" s="5">
        <v>2</v>
      </c>
      <c r="C6" s="5">
        <v>3</v>
      </c>
      <c r="D6" s="5">
        <v>4</v>
      </c>
      <c r="E6" s="5" t="s">
        <v>5</v>
      </c>
    </row>
    <row r="7" spans="1:17" ht="24" customHeight="1" thickBot="1" x14ac:dyDescent="0.3">
      <c r="A7" s="6" t="s">
        <v>6</v>
      </c>
      <c r="B7" s="7"/>
      <c r="C7" s="12">
        <f>SUM(C8:C11)</f>
        <v>4116000</v>
      </c>
      <c r="D7" s="12">
        <f>SUM(D8:D11)</f>
        <v>3482766.81</v>
      </c>
      <c r="E7" s="17">
        <f>D7/C7</f>
        <v>0.84615325801749275</v>
      </c>
    </row>
    <row r="8" spans="1:17" ht="27.75" customHeight="1" thickBot="1" x14ac:dyDescent="0.3">
      <c r="A8" s="6" t="s">
        <v>7</v>
      </c>
      <c r="B8" s="7">
        <v>111</v>
      </c>
      <c r="C8" s="7">
        <v>2984300</v>
      </c>
      <c r="D8" s="7">
        <f>2550000.41-1151.73</f>
        <v>2548848.6800000002</v>
      </c>
      <c r="E8" s="17">
        <f>D8/C8</f>
        <v>0.85408594310223507</v>
      </c>
    </row>
    <row r="9" spans="1:17" ht="51.75" customHeight="1" thickBot="1" x14ac:dyDescent="0.3">
      <c r="A9" s="6" t="s">
        <v>8</v>
      </c>
      <c r="B9" s="7">
        <v>112</v>
      </c>
      <c r="C9" s="7">
        <v>54400</v>
      </c>
      <c r="D9" s="7">
        <v>52059</v>
      </c>
      <c r="E9" s="17">
        <f>D9/C9</f>
        <v>0.95696691176470583</v>
      </c>
    </row>
    <row r="10" spans="1:17" ht="53.25" customHeight="1" thickBot="1" x14ac:dyDescent="0.3">
      <c r="A10" s="6" t="s">
        <v>9</v>
      </c>
      <c r="B10" s="7">
        <v>119</v>
      </c>
      <c r="C10" s="7">
        <v>901300</v>
      </c>
      <c r="D10" s="7">
        <v>759728.13</v>
      </c>
      <c r="E10" s="92">
        <f>D10/C10</f>
        <v>0.84292480860978591</v>
      </c>
    </row>
    <row r="11" spans="1:17" ht="68.25" customHeight="1" thickBot="1" x14ac:dyDescent="0.3">
      <c r="A11" s="6" t="s">
        <v>20</v>
      </c>
      <c r="B11" s="7">
        <v>244</v>
      </c>
      <c r="C11" s="7">
        <v>176000</v>
      </c>
      <c r="D11" s="91">
        <v>122131</v>
      </c>
      <c r="E11" s="93">
        <f>D11/C11</f>
        <v>0.69392613636363631</v>
      </c>
      <c r="H11" s="82"/>
      <c r="I11" s="82"/>
      <c r="J11" s="83"/>
      <c r="K11" s="84"/>
      <c r="L11" s="84"/>
      <c r="M11" s="84"/>
      <c r="N11" s="84"/>
      <c r="O11" s="84"/>
      <c r="P11" s="84"/>
      <c r="Q11" s="84"/>
    </row>
    <row r="12" spans="1:17" ht="16.5" x14ac:dyDescent="0.25">
      <c r="A12" s="1" t="s">
        <v>14</v>
      </c>
      <c r="H12" s="85"/>
      <c r="I12" s="85"/>
      <c r="J12" s="86"/>
      <c r="K12" s="84"/>
      <c r="L12" s="87"/>
      <c r="M12" s="84"/>
      <c r="N12" s="84"/>
      <c r="O12" s="84"/>
      <c r="P12" s="84"/>
      <c r="Q12" s="84"/>
    </row>
    <row r="13" spans="1:17" ht="16.5" x14ac:dyDescent="0.25">
      <c r="A13" s="19" t="s">
        <v>15</v>
      </c>
      <c r="D13" s="19" t="s">
        <v>110</v>
      </c>
      <c r="H13" s="85"/>
      <c r="I13" s="85"/>
      <c r="J13" s="86"/>
      <c r="K13" s="84"/>
      <c r="L13" s="84"/>
      <c r="M13" s="84"/>
      <c r="N13" s="84"/>
      <c r="O13" s="84"/>
      <c r="P13" s="84"/>
      <c r="Q13" s="84"/>
    </row>
    <row r="14" spans="1:17" ht="15.75" x14ac:dyDescent="0.25">
      <c r="H14" s="85"/>
      <c r="I14" s="85"/>
      <c r="J14" s="86"/>
      <c r="K14" s="84"/>
      <c r="L14" s="84"/>
      <c r="M14" s="84"/>
      <c r="N14" s="84"/>
      <c r="O14" s="84"/>
      <c r="P14" s="84"/>
      <c r="Q14" s="84"/>
    </row>
    <row r="15" spans="1:17" ht="24.75" customHeight="1" x14ac:dyDescent="0.25">
      <c r="A15" s="1" t="s">
        <v>17</v>
      </c>
      <c r="D15" s="19" t="s">
        <v>111</v>
      </c>
      <c r="H15" s="88"/>
      <c r="I15" s="88"/>
      <c r="J15" s="86"/>
      <c r="K15" s="84"/>
      <c r="L15" s="84"/>
      <c r="M15" s="84"/>
      <c r="N15" s="84"/>
      <c r="O15" s="84"/>
      <c r="P15" s="84"/>
      <c r="Q15" s="84"/>
    </row>
    <row r="16" spans="1:17" ht="16.5" x14ac:dyDescent="0.25">
      <c r="A16" s="1"/>
      <c r="H16" s="88"/>
      <c r="I16" s="88"/>
      <c r="J16" s="86"/>
      <c r="K16" s="84"/>
      <c r="L16" s="84"/>
      <c r="M16" s="84"/>
      <c r="N16" s="84"/>
      <c r="O16" s="84"/>
      <c r="P16" s="84"/>
      <c r="Q16" s="84"/>
    </row>
    <row r="17" spans="1:17" ht="16.5" x14ac:dyDescent="0.25">
      <c r="A17" s="1"/>
      <c r="H17" s="88"/>
      <c r="I17" s="88"/>
      <c r="J17" s="86"/>
      <c r="K17" s="84"/>
      <c r="L17" s="84"/>
      <c r="M17" s="84"/>
      <c r="N17" s="84"/>
      <c r="O17" s="84"/>
      <c r="P17" s="84"/>
      <c r="Q17" s="84"/>
    </row>
    <row r="18" spans="1:17" ht="16.5" x14ac:dyDescent="0.25">
      <c r="A18" s="1"/>
      <c r="H18" s="88"/>
      <c r="I18" s="88"/>
      <c r="J18" s="86"/>
      <c r="K18" s="84"/>
      <c r="L18" s="84"/>
      <c r="M18" s="84"/>
      <c r="N18" s="84"/>
      <c r="O18" s="84"/>
      <c r="P18" s="84"/>
      <c r="Q18" s="84"/>
    </row>
    <row r="19" spans="1:17" ht="16.5" x14ac:dyDescent="0.25">
      <c r="A19" s="32"/>
      <c r="H19" s="88"/>
      <c r="I19" s="88"/>
      <c r="J19" s="86"/>
      <c r="K19" s="84"/>
      <c r="L19" s="84"/>
      <c r="M19" s="84"/>
      <c r="N19" s="84"/>
      <c r="O19" s="84"/>
      <c r="P19" s="84"/>
      <c r="Q19" s="84"/>
    </row>
    <row r="20" spans="1:17" ht="16.5" x14ac:dyDescent="0.25">
      <c r="A20" s="32"/>
      <c r="H20" s="88"/>
      <c r="I20" s="89"/>
      <c r="J20" s="90"/>
      <c r="K20" s="84"/>
      <c r="L20" s="84"/>
      <c r="M20" s="84"/>
      <c r="N20" s="84"/>
      <c r="O20" s="84"/>
      <c r="P20" s="84"/>
      <c r="Q20" s="84"/>
    </row>
    <row r="21" spans="1:17" ht="16.5" x14ac:dyDescent="0.25">
      <c r="A21" s="32"/>
      <c r="H21" s="86"/>
      <c r="I21" s="89"/>
      <c r="J21" s="86"/>
      <c r="K21" s="84"/>
      <c r="L21" s="84"/>
      <c r="M21" s="84"/>
      <c r="N21" s="84"/>
      <c r="O21" s="84"/>
      <c r="P21" s="84"/>
      <c r="Q21" s="84"/>
    </row>
    <row r="22" spans="1:17" ht="16.5" x14ac:dyDescent="0.25">
      <c r="A22" s="32"/>
      <c r="H22" s="86"/>
      <c r="I22" s="88"/>
      <c r="J22" s="86"/>
      <c r="K22" s="84"/>
      <c r="L22" s="84"/>
      <c r="M22" s="84"/>
      <c r="N22" s="84"/>
      <c r="O22" s="84"/>
      <c r="P22" s="84"/>
      <c r="Q22" s="84"/>
    </row>
    <row r="23" spans="1:17" ht="16.5" x14ac:dyDescent="0.25">
      <c r="A23" s="32"/>
      <c r="H23" s="86"/>
      <c r="I23" s="88"/>
      <c r="J23" s="86"/>
      <c r="K23" s="84"/>
      <c r="L23" s="84"/>
      <c r="M23" s="84"/>
      <c r="N23" s="84"/>
      <c r="O23" s="84"/>
      <c r="P23" s="84"/>
      <c r="Q23" s="84"/>
    </row>
    <row r="24" spans="1:17" ht="16.5" x14ac:dyDescent="0.25">
      <c r="A24" s="32"/>
      <c r="H24" s="86"/>
      <c r="I24" s="88"/>
      <c r="J24" s="86"/>
      <c r="K24" s="84"/>
      <c r="L24" s="84"/>
      <c r="M24" s="84"/>
      <c r="N24" s="84"/>
      <c r="O24" s="84"/>
      <c r="P24" s="84"/>
      <c r="Q24" s="84"/>
    </row>
    <row r="25" spans="1:17" ht="16.5" x14ac:dyDescent="0.25">
      <c r="A25" s="1"/>
      <c r="H25" s="86"/>
      <c r="I25" s="88"/>
      <c r="J25" s="86"/>
      <c r="K25" s="84"/>
      <c r="L25" s="84"/>
      <c r="M25" s="84"/>
      <c r="N25" s="84"/>
      <c r="O25" s="84"/>
      <c r="P25" s="84"/>
      <c r="Q25" s="84"/>
    </row>
    <row r="26" spans="1:17" ht="15.75" x14ac:dyDescent="0.25">
      <c r="H26" s="86"/>
      <c r="I26" s="86"/>
      <c r="J26" s="86"/>
    </row>
  </sheetData>
  <phoneticPr fontId="1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1"/>
  <sheetViews>
    <sheetView workbookViewId="0">
      <selection activeCell="J11" sqref="J11"/>
    </sheetView>
  </sheetViews>
  <sheetFormatPr defaultRowHeight="15" x14ac:dyDescent="0.25"/>
  <cols>
    <col min="3" max="3" width="13.42578125" customWidth="1"/>
    <col min="5" max="5" width="19" customWidth="1"/>
    <col min="6" max="6" width="17.7109375" customWidth="1"/>
    <col min="7" max="7" width="16.140625" customWidth="1"/>
    <col min="8" max="8" width="15.5703125" customWidth="1"/>
    <col min="10" max="10" width="15.42578125" customWidth="1"/>
    <col min="11" max="11" width="13.140625" customWidth="1"/>
  </cols>
  <sheetData>
    <row r="1" spans="1:19" x14ac:dyDescent="0.25">
      <c r="A1" t="s">
        <v>125</v>
      </c>
    </row>
    <row r="2" spans="1:19" x14ac:dyDescent="0.25">
      <c r="A2" t="s">
        <v>126</v>
      </c>
    </row>
    <row r="3" spans="1:19" ht="15.75" thickBot="1" x14ac:dyDescent="0.3">
      <c r="C3" t="s">
        <v>183</v>
      </c>
    </row>
    <row r="4" spans="1:19" ht="28.5" customHeight="1" thickBot="1" x14ac:dyDescent="0.3">
      <c r="A4" s="198" t="s">
        <v>113</v>
      </c>
      <c r="B4" s="199"/>
      <c r="C4" s="199"/>
      <c r="D4" s="200"/>
      <c r="E4" s="58" t="s">
        <v>114</v>
      </c>
      <c r="F4" s="201" t="s">
        <v>116</v>
      </c>
      <c r="G4" s="201" t="s">
        <v>3</v>
      </c>
      <c r="H4" s="201" t="s">
        <v>4</v>
      </c>
    </row>
    <row r="5" spans="1:19" ht="15.75" thickBot="1" x14ac:dyDescent="0.3">
      <c r="A5" s="60" t="s">
        <v>117</v>
      </c>
      <c r="B5" s="59" t="s">
        <v>118</v>
      </c>
      <c r="C5" s="59" t="s">
        <v>119</v>
      </c>
      <c r="D5" s="59" t="s">
        <v>42</v>
      </c>
      <c r="E5" s="59" t="s">
        <v>115</v>
      </c>
      <c r="F5" s="202"/>
      <c r="G5" s="202"/>
      <c r="H5" s="202"/>
    </row>
    <row r="6" spans="1:19" ht="13.5" customHeight="1" thickBot="1" x14ac:dyDescent="0.3">
      <c r="A6" s="61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 t="s">
        <v>120</v>
      </c>
    </row>
    <row r="7" spans="1:19" ht="23.25" customHeight="1" thickBot="1" x14ac:dyDescent="0.3">
      <c r="A7" s="60">
        <v>815</v>
      </c>
      <c r="B7" s="59">
        <v>709</v>
      </c>
      <c r="C7" s="59">
        <v>100000590</v>
      </c>
      <c r="D7" s="59"/>
      <c r="E7" s="59" t="s">
        <v>121</v>
      </c>
      <c r="F7" s="63">
        <f>SUM(F8:F11)</f>
        <v>5705000</v>
      </c>
      <c r="G7" s="63">
        <f>SUM(G8:G11)</f>
        <v>4469237.41</v>
      </c>
      <c r="H7" s="64">
        <f>G7/F7</f>
        <v>0.78338955477651184</v>
      </c>
    </row>
    <row r="8" spans="1:19" ht="29.25" customHeight="1" thickBot="1" x14ac:dyDescent="0.3">
      <c r="A8" s="60">
        <v>815</v>
      </c>
      <c r="B8" s="59">
        <v>709</v>
      </c>
      <c r="C8" s="59">
        <v>100000590</v>
      </c>
      <c r="D8" s="59">
        <v>111</v>
      </c>
      <c r="E8" s="59" t="s">
        <v>122</v>
      </c>
      <c r="F8" s="65">
        <v>4184002</v>
      </c>
      <c r="G8" s="65">
        <v>3385310.82</v>
      </c>
      <c r="H8" s="64">
        <f>G8/F8</f>
        <v>0.80910831782585191</v>
      </c>
    </row>
    <row r="9" spans="1:19" ht="53.25" customHeight="1" thickBot="1" x14ac:dyDescent="0.3">
      <c r="A9" s="60">
        <v>815</v>
      </c>
      <c r="B9" s="59">
        <v>709</v>
      </c>
      <c r="C9" s="59">
        <v>100000590</v>
      </c>
      <c r="D9" s="59">
        <v>112</v>
      </c>
      <c r="E9" s="59" t="s">
        <v>8</v>
      </c>
      <c r="F9" s="65">
        <v>12000</v>
      </c>
      <c r="G9" s="65">
        <v>2190</v>
      </c>
      <c r="H9" s="64">
        <f>G9/F9</f>
        <v>0.1825</v>
      </c>
    </row>
    <row r="10" spans="1:19" ht="51.75" customHeight="1" thickBot="1" x14ac:dyDescent="0.3">
      <c r="A10" s="60">
        <v>815</v>
      </c>
      <c r="B10" s="59">
        <v>709</v>
      </c>
      <c r="C10" s="59">
        <v>100000590</v>
      </c>
      <c r="D10" s="59">
        <v>119</v>
      </c>
      <c r="E10" s="59" t="s">
        <v>9</v>
      </c>
      <c r="F10" s="65">
        <v>1315998</v>
      </c>
      <c r="G10" s="65">
        <v>1003803.59</v>
      </c>
      <c r="H10" s="64">
        <f>G10/F10</f>
        <v>0.76276984463502218</v>
      </c>
    </row>
    <row r="11" spans="1:19" ht="75" customHeight="1" thickBot="1" x14ac:dyDescent="0.3">
      <c r="A11" s="60">
        <v>815</v>
      </c>
      <c r="B11" s="59">
        <v>709</v>
      </c>
      <c r="C11" s="59">
        <v>100000590</v>
      </c>
      <c r="D11" s="59">
        <v>244</v>
      </c>
      <c r="E11" s="59" t="s">
        <v>123</v>
      </c>
      <c r="F11" s="65">
        <v>193000</v>
      </c>
      <c r="G11" s="65">
        <v>77933</v>
      </c>
      <c r="H11" s="64">
        <f>G11/F11</f>
        <v>0.4037979274611399</v>
      </c>
    </row>
    <row r="12" spans="1:19" x14ac:dyDescent="0.25">
      <c r="A12" s="66" t="s">
        <v>124</v>
      </c>
    </row>
    <row r="13" spans="1:19" x14ac:dyDescent="0.25">
      <c r="A13" s="66"/>
    </row>
    <row r="14" spans="1:19" x14ac:dyDescent="0.25">
      <c r="A14" s="66" t="s">
        <v>15</v>
      </c>
      <c r="F14" s="67" t="s">
        <v>127</v>
      </c>
    </row>
    <row r="15" spans="1:19" ht="15.75" x14ac:dyDescent="0.25">
      <c r="J15" s="82"/>
      <c r="K15" s="82"/>
      <c r="L15" s="83"/>
      <c r="M15" s="84"/>
      <c r="N15" s="84"/>
      <c r="O15" s="84"/>
      <c r="P15" s="84"/>
      <c r="Q15" s="84"/>
      <c r="R15" s="84"/>
      <c r="S15" s="84"/>
    </row>
    <row r="16" spans="1:19" ht="15.75" x14ac:dyDescent="0.25">
      <c r="A16" t="s">
        <v>17</v>
      </c>
      <c r="F16" t="s">
        <v>128</v>
      </c>
      <c r="J16" s="85"/>
      <c r="K16" s="85"/>
      <c r="L16" s="94"/>
      <c r="M16" s="84"/>
      <c r="N16" s="84"/>
      <c r="O16" s="84"/>
      <c r="P16" s="84"/>
      <c r="Q16" s="84"/>
      <c r="R16" s="84"/>
      <c r="S16" s="84"/>
    </row>
    <row r="17" spans="10:19" ht="15.75" x14ac:dyDescent="0.25">
      <c r="J17" s="85"/>
      <c r="K17" s="85"/>
      <c r="L17" s="94"/>
      <c r="M17" s="84"/>
      <c r="N17" s="84"/>
      <c r="O17" s="84"/>
      <c r="P17" s="84"/>
      <c r="Q17" s="84"/>
      <c r="R17" s="84"/>
      <c r="S17" s="84"/>
    </row>
    <row r="18" spans="10:19" ht="15.75" x14ac:dyDescent="0.25">
      <c r="J18" s="85"/>
      <c r="K18" s="85"/>
      <c r="L18" s="94"/>
      <c r="M18" s="84"/>
      <c r="N18" s="84"/>
      <c r="O18" s="84"/>
      <c r="P18" s="84"/>
      <c r="Q18" s="84"/>
      <c r="R18" s="84"/>
      <c r="S18" s="84"/>
    </row>
    <row r="19" spans="10:19" ht="15.75" x14ac:dyDescent="0.25">
      <c r="J19" s="95"/>
      <c r="K19" s="95"/>
      <c r="L19" s="94"/>
      <c r="M19" s="84"/>
      <c r="N19" s="84"/>
      <c r="O19" s="84"/>
      <c r="P19" s="84"/>
      <c r="Q19" s="84"/>
      <c r="R19" s="84"/>
      <c r="S19" s="84"/>
    </row>
    <row r="20" spans="10:19" ht="15.75" x14ac:dyDescent="0.25">
      <c r="J20" s="95"/>
      <c r="K20" s="95"/>
      <c r="L20" s="94"/>
      <c r="M20" s="84"/>
      <c r="N20" s="84"/>
      <c r="O20" s="84"/>
      <c r="P20" s="84"/>
      <c r="Q20" s="84"/>
      <c r="R20" s="84"/>
      <c r="S20" s="84"/>
    </row>
    <row r="21" spans="10:19" ht="15.75" x14ac:dyDescent="0.25">
      <c r="J21" s="95"/>
      <c r="K21" s="95"/>
      <c r="L21" s="94"/>
      <c r="M21" s="84"/>
      <c r="N21" s="84"/>
      <c r="O21" s="84"/>
      <c r="P21" s="84"/>
      <c r="Q21" s="84"/>
      <c r="R21" s="84"/>
      <c r="S21" s="84"/>
    </row>
    <row r="22" spans="10:19" ht="15.75" x14ac:dyDescent="0.25">
      <c r="J22" s="95"/>
      <c r="K22" s="95"/>
      <c r="L22" s="94"/>
      <c r="M22" s="84"/>
      <c r="N22" s="84"/>
      <c r="O22" s="84"/>
      <c r="P22" s="84"/>
      <c r="Q22" s="84"/>
      <c r="R22" s="84"/>
      <c r="S22" s="84"/>
    </row>
    <row r="23" spans="10:19" ht="15.75" x14ac:dyDescent="0.25">
      <c r="J23" s="95"/>
      <c r="K23" s="95"/>
      <c r="L23" s="94"/>
      <c r="M23" s="84"/>
      <c r="N23" s="84"/>
      <c r="O23" s="84"/>
      <c r="P23" s="84"/>
      <c r="Q23" s="84"/>
      <c r="R23" s="84"/>
      <c r="S23" s="84"/>
    </row>
    <row r="24" spans="10:19" ht="15.75" x14ac:dyDescent="0.25">
      <c r="J24" s="95"/>
      <c r="K24" s="95"/>
      <c r="L24" s="94"/>
      <c r="M24" s="84"/>
      <c r="N24" s="84"/>
      <c r="O24" s="84"/>
      <c r="P24" s="84"/>
      <c r="Q24" s="84"/>
      <c r="R24" s="84"/>
      <c r="S24" s="84"/>
    </row>
    <row r="25" spans="10:19" ht="15.75" x14ac:dyDescent="0.25">
      <c r="J25" s="95"/>
      <c r="K25" s="95"/>
      <c r="L25" s="94"/>
      <c r="M25" s="84"/>
      <c r="N25" s="84"/>
      <c r="O25" s="84"/>
      <c r="P25" s="84"/>
      <c r="Q25" s="84"/>
      <c r="R25" s="84"/>
      <c r="S25" s="84"/>
    </row>
    <row r="26" spans="10:19" ht="15.75" x14ac:dyDescent="0.25">
      <c r="J26" s="95"/>
      <c r="K26" s="96"/>
      <c r="L26" s="94"/>
      <c r="M26" s="84"/>
      <c r="N26" s="84"/>
      <c r="O26" s="84"/>
      <c r="P26" s="84"/>
      <c r="Q26" s="84"/>
      <c r="R26" s="84"/>
      <c r="S26" s="84"/>
    </row>
    <row r="27" spans="10:19" ht="15.75" x14ac:dyDescent="0.25">
      <c r="J27" s="95"/>
      <c r="K27" s="94"/>
      <c r="L27" s="94"/>
      <c r="M27" s="84"/>
      <c r="N27" s="84"/>
      <c r="O27" s="84"/>
      <c r="P27" s="84"/>
      <c r="Q27" s="84"/>
      <c r="R27" s="84"/>
      <c r="S27" s="84"/>
    </row>
    <row r="28" spans="10:19" ht="15.75" x14ac:dyDescent="0.25">
      <c r="J28" s="95"/>
      <c r="K28" s="94"/>
      <c r="L28" s="94"/>
      <c r="M28" s="84"/>
      <c r="N28" s="84"/>
      <c r="O28" s="84"/>
      <c r="P28" s="84"/>
      <c r="Q28" s="84"/>
      <c r="R28" s="84"/>
      <c r="S28" s="84"/>
    </row>
    <row r="29" spans="10:19" ht="15.75" x14ac:dyDescent="0.25">
      <c r="J29" s="94"/>
      <c r="K29" s="95"/>
      <c r="L29" s="94"/>
      <c r="M29" s="84"/>
      <c r="N29" s="84"/>
      <c r="O29" s="84"/>
      <c r="P29" s="84"/>
      <c r="Q29" s="84"/>
      <c r="R29" s="84"/>
      <c r="S29" s="84"/>
    </row>
    <row r="30" spans="10:19" ht="15.75" x14ac:dyDescent="0.25">
      <c r="J30" s="94"/>
      <c r="K30" s="94"/>
      <c r="L30" s="94"/>
      <c r="M30" s="84"/>
      <c r="N30" s="84"/>
      <c r="O30" s="84"/>
      <c r="P30" s="84"/>
      <c r="Q30" s="84"/>
      <c r="R30" s="84"/>
      <c r="S30" s="84"/>
    </row>
    <row r="31" spans="10:19" x14ac:dyDescent="0.25"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10:19" x14ac:dyDescent="0.25"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0:19" x14ac:dyDescent="0.25"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0:19" x14ac:dyDescent="0.25"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5" spans="10:19" x14ac:dyDescent="0.25"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10:19" x14ac:dyDescent="0.25">
      <c r="J36" s="84"/>
      <c r="K36" s="84"/>
      <c r="L36" s="84"/>
      <c r="M36" s="84"/>
      <c r="N36" s="84"/>
      <c r="O36" s="84"/>
      <c r="P36" s="84"/>
      <c r="Q36" s="84"/>
      <c r="R36" s="84"/>
      <c r="S36" s="84"/>
    </row>
    <row r="37" spans="10:19" x14ac:dyDescent="0.25"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10:19" x14ac:dyDescent="0.25">
      <c r="J38" s="84"/>
      <c r="K38" s="84"/>
      <c r="L38" s="84"/>
      <c r="M38" s="84"/>
      <c r="N38" s="84"/>
      <c r="O38" s="84"/>
      <c r="P38" s="84"/>
      <c r="Q38" s="84"/>
      <c r="R38" s="84"/>
      <c r="S38" s="84"/>
    </row>
    <row r="39" spans="10:19" x14ac:dyDescent="0.25"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10:19" x14ac:dyDescent="0.25">
      <c r="J40" s="84"/>
      <c r="K40" s="84"/>
      <c r="L40" s="84"/>
      <c r="M40" s="84"/>
      <c r="N40" s="84"/>
      <c r="O40" s="84"/>
      <c r="P40" s="84"/>
      <c r="Q40" s="84"/>
      <c r="R40" s="84"/>
      <c r="S40" s="84"/>
    </row>
    <row r="41" spans="10:19" x14ac:dyDescent="0.25">
      <c r="J41" s="84"/>
      <c r="K41" s="84"/>
      <c r="L41" s="84"/>
      <c r="M41" s="84"/>
      <c r="N41" s="84"/>
      <c r="O41" s="84"/>
      <c r="P41" s="84"/>
      <c r="Q41" s="84"/>
      <c r="R41" s="84"/>
      <c r="S41" s="84"/>
    </row>
  </sheetData>
  <mergeCells count="4">
    <mergeCell ref="A4:D4"/>
    <mergeCell ref="F4:F5"/>
    <mergeCell ref="G4:G5"/>
    <mergeCell ref="H4:H5"/>
  </mergeCells>
  <phoneticPr fontId="1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23"/>
  <sheetViews>
    <sheetView workbookViewId="0">
      <selection activeCell="B3" sqref="B3"/>
    </sheetView>
  </sheetViews>
  <sheetFormatPr defaultRowHeight="15" x14ac:dyDescent="0.25"/>
  <cols>
    <col min="2" max="2" width="14.7109375" customWidth="1"/>
    <col min="3" max="3" width="11.85546875" customWidth="1"/>
    <col min="4" max="4" width="13.42578125" customWidth="1"/>
    <col min="5" max="5" width="16" customWidth="1"/>
    <col min="6" max="6" width="13.42578125" customWidth="1"/>
    <col min="7" max="8" width="12.85546875" customWidth="1"/>
    <col min="9" max="9" width="14.140625" customWidth="1"/>
  </cols>
  <sheetData>
    <row r="1" spans="2:9" x14ac:dyDescent="0.25">
      <c r="B1" t="s">
        <v>129</v>
      </c>
    </row>
    <row r="2" spans="2:9" x14ac:dyDescent="0.25">
      <c r="B2" t="s">
        <v>130</v>
      </c>
    </row>
    <row r="3" spans="2:9" ht="15.75" thickBot="1" x14ac:dyDescent="0.3">
      <c r="B3" t="s">
        <v>182</v>
      </c>
    </row>
    <row r="4" spans="2:9" ht="45.75" customHeight="1" thickBot="1" x14ac:dyDescent="0.3">
      <c r="B4" s="205" t="s">
        <v>113</v>
      </c>
      <c r="C4" s="206"/>
      <c r="D4" s="206"/>
      <c r="E4" s="207"/>
      <c r="F4" s="203" t="s">
        <v>131</v>
      </c>
      <c r="G4" s="203" t="s">
        <v>132</v>
      </c>
      <c r="H4" s="203" t="s">
        <v>3</v>
      </c>
      <c r="I4" s="203" t="s">
        <v>4</v>
      </c>
    </row>
    <row r="5" spans="2:9" ht="15.75" thickBot="1" x14ac:dyDescent="0.3">
      <c r="B5" s="131" t="s">
        <v>117</v>
      </c>
      <c r="C5" s="132" t="s">
        <v>118</v>
      </c>
      <c r="D5" s="132" t="s">
        <v>119</v>
      </c>
      <c r="E5" s="132" t="s">
        <v>42</v>
      </c>
      <c r="F5" s="204"/>
      <c r="G5" s="204"/>
      <c r="H5" s="204"/>
      <c r="I5" s="204"/>
    </row>
    <row r="6" spans="2:9" ht="19.5" customHeight="1" thickBot="1" x14ac:dyDescent="0.3">
      <c r="B6" s="4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 t="s">
        <v>120</v>
      </c>
    </row>
    <row r="7" spans="2:9" ht="30.75" customHeight="1" thickBot="1" x14ac:dyDescent="0.3">
      <c r="B7" s="131">
        <v>815</v>
      </c>
      <c r="C7" s="132">
        <v>709</v>
      </c>
      <c r="D7" s="132">
        <v>2310000110</v>
      </c>
      <c r="E7" s="132"/>
      <c r="F7" s="132" t="s">
        <v>6</v>
      </c>
      <c r="G7" s="134">
        <f>SUM(G8:G11)</f>
        <v>4012088</v>
      </c>
      <c r="H7" s="134">
        <f>SUM(H8:H11)</f>
        <v>3075465.9899999998</v>
      </c>
      <c r="I7" s="138">
        <v>0.60954521934713302</v>
      </c>
    </row>
    <row r="8" spans="2:9" ht="39" customHeight="1" thickBot="1" x14ac:dyDescent="0.3">
      <c r="B8" s="131">
        <v>815</v>
      </c>
      <c r="C8" s="132">
        <v>709</v>
      </c>
      <c r="D8" s="132">
        <v>2310000110</v>
      </c>
      <c r="E8" s="132">
        <v>121</v>
      </c>
      <c r="F8" s="132" t="s">
        <v>7</v>
      </c>
      <c r="G8" s="135">
        <v>2806350</v>
      </c>
      <c r="H8" s="132">
        <v>2271175.0099999998</v>
      </c>
      <c r="I8" s="138">
        <v>0.63384059864718523</v>
      </c>
    </row>
    <row r="9" spans="2:9" ht="46.5" customHeight="1" thickBot="1" x14ac:dyDescent="0.3">
      <c r="B9" s="131">
        <v>815</v>
      </c>
      <c r="C9" s="132">
        <v>709</v>
      </c>
      <c r="D9" s="132">
        <v>2310000110</v>
      </c>
      <c r="E9" s="132">
        <v>122</v>
      </c>
      <c r="F9" s="132" t="s">
        <v>8</v>
      </c>
      <c r="G9" s="135">
        <v>72700</v>
      </c>
      <c r="H9" s="135">
        <v>67236</v>
      </c>
      <c r="I9" s="138">
        <v>0.92484181568088031</v>
      </c>
    </row>
    <row r="10" spans="2:9" ht="30.75" customHeight="1" thickBot="1" x14ac:dyDescent="0.3">
      <c r="B10" s="131">
        <v>815</v>
      </c>
      <c r="C10" s="132">
        <v>709</v>
      </c>
      <c r="D10" s="132">
        <v>2310000110</v>
      </c>
      <c r="E10" s="132">
        <v>129</v>
      </c>
      <c r="F10" s="132" t="s">
        <v>9</v>
      </c>
      <c r="G10" s="135">
        <v>850538</v>
      </c>
      <c r="H10" s="132">
        <v>685647.98</v>
      </c>
      <c r="I10" s="138">
        <v>0.63728968017889853</v>
      </c>
    </row>
    <row r="11" spans="2:9" ht="73.5" customHeight="1" thickBot="1" x14ac:dyDescent="0.3">
      <c r="B11" s="131">
        <v>815</v>
      </c>
      <c r="C11" s="132">
        <v>709</v>
      </c>
      <c r="D11" s="132">
        <v>2310000110</v>
      </c>
      <c r="E11" s="132">
        <v>244</v>
      </c>
      <c r="F11" s="132" t="s">
        <v>10</v>
      </c>
      <c r="G11" s="135">
        <v>282500</v>
      </c>
      <c r="H11" s="135">
        <v>51407</v>
      </c>
      <c r="I11" s="138">
        <v>0.18108672566371681</v>
      </c>
    </row>
    <row r="12" spans="2:9" x14ac:dyDescent="0.25">
      <c r="B12" s="66"/>
    </row>
    <row r="13" spans="2:9" x14ac:dyDescent="0.25">
      <c r="B13" s="66"/>
    </row>
    <row r="14" spans="2:9" ht="25.5" customHeight="1" x14ac:dyDescent="0.25">
      <c r="B14" s="66" t="s">
        <v>133</v>
      </c>
      <c r="G14" s="133" t="s">
        <v>134</v>
      </c>
    </row>
    <row r="16" spans="2:9" x14ac:dyDescent="0.25">
      <c r="B16" t="s">
        <v>17</v>
      </c>
      <c r="G16" t="s">
        <v>135</v>
      </c>
    </row>
    <row r="19" spans="5:5" x14ac:dyDescent="0.25">
      <c r="E19" s="97"/>
    </row>
    <row r="20" spans="5:5" x14ac:dyDescent="0.25">
      <c r="E20" s="97"/>
    </row>
    <row r="21" spans="5:5" x14ac:dyDescent="0.25">
      <c r="E21" s="97"/>
    </row>
    <row r="22" spans="5:5" x14ac:dyDescent="0.25">
      <c r="E22" s="97"/>
    </row>
    <row r="23" spans="5:5" x14ac:dyDescent="0.25">
      <c r="E23" s="97"/>
    </row>
  </sheetData>
  <mergeCells count="5">
    <mergeCell ref="I4:I5"/>
    <mergeCell ref="B4:E4"/>
    <mergeCell ref="F4:F5"/>
    <mergeCell ref="G4:G5"/>
    <mergeCell ref="H4:H5"/>
  </mergeCells>
  <phoneticPr fontId="1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"/>
  <sheetViews>
    <sheetView workbookViewId="0">
      <selection activeCell="D6" sqref="D6"/>
    </sheetView>
  </sheetViews>
  <sheetFormatPr defaultRowHeight="15" x14ac:dyDescent="0.25"/>
  <cols>
    <col min="1" max="1" width="20.5703125" customWidth="1"/>
    <col min="2" max="2" width="14.42578125" customWidth="1"/>
    <col min="3" max="3" width="17.42578125" customWidth="1"/>
    <col min="4" max="4" width="17.5703125" customWidth="1"/>
    <col min="5" max="5" width="15" customWidth="1"/>
  </cols>
  <sheetData>
    <row r="1" spans="1:5" x14ac:dyDescent="0.25">
      <c r="A1" s="112" t="s">
        <v>29</v>
      </c>
      <c r="B1" s="11"/>
      <c r="C1" s="11"/>
      <c r="D1" s="11"/>
    </row>
    <row r="2" spans="1:5" x14ac:dyDescent="0.25">
      <c r="A2" s="112" t="s">
        <v>150</v>
      </c>
      <c r="B2" s="11"/>
      <c r="C2" s="11"/>
      <c r="D2" s="11"/>
    </row>
    <row r="3" spans="1:5" ht="17.25" customHeight="1" thickBot="1" x14ac:dyDescent="0.3">
      <c r="A3" s="1"/>
    </row>
    <row r="4" spans="1:5" ht="41.25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ht="16.5" customHeight="1" thickBot="1" x14ac:dyDescent="0.3">
      <c r="A5" s="4">
        <v>1</v>
      </c>
      <c r="B5" s="5">
        <v>2</v>
      </c>
      <c r="C5" s="5">
        <v>3</v>
      </c>
      <c r="D5" s="5">
        <v>4</v>
      </c>
      <c r="E5" s="5" t="s">
        <v>5</v>
      </c>
    </row>
    <row r="6" spans="1:5" ht="23.25" customHeight="1" thickBot="1" x14ac:dyDescent="0.3">
      <c r="A6" s="6" t="s">
        <v>6</v>
      </c>
      <c r="B6" s="7"/>
      <c r="C6" s="12">
        <f>SUM(C7:C13)</f>
        <v>35434259.079999998</v>
      </c>
      <c r="D6" s="12">
        <f>SUM(D7:D13)</f>
        <v>27652924.240000002</v>
      </c>
      <c r="E6" s="17">
        <f>D6/C6</f>
        <v>0.78040080300727999</v>
      </c>
    </row>
    <row r="7" spans="1:5" ht="44.25" customHeight="1" thickBot="1" x14ac:dyDescent="0.3">
      <c r="A7" s="6" t="s">
        <v>7</v>
      </c>
      <c r="B7" s="7">
        <v>111</v>
      </c>
      <c r="C7" s="7">
        <v>21481749.719999999</v>
      </c>
      <c r="D7" s="7">
        <v>17228847.77</v>
      </c>
      <c r="E7" s="17">
        <f t="shared" ref="E7:E13" si="0">D7/C7</f>
        <v>0.80202255377547527</v>
      </c>
    </row>
    <row r="8" spans="1:5" ht="66.75" customHeight="1" thickBot="1" x14ac:dyDescent="0.3">
      <c r="A8" s="6" t="s">
        <v>8</v>
      </c>
      <c r="B8" s="7">
        <v>112</v>
      </c>
      <c r="C8" s="69">
        <v>35000</v>
      </c>
      <c r="D8" s="69">
        <v>33492</v>
      </c>
      <c r="E8" s="17">
        <f t="shared" si="0"/>
        <v>0.95691428571428572</v>
      </c>
    </row>
    <row r="9" spans="1:5" ht="65.25" customHeight="1" thickBot="1" x14ac:dyDescent="0.3">
      <c r="A9" s="6" t="s">
        <v>9</v>
      </c>
      <c r="B9" s="7">
        <v>119</v>
      </c>
      <c r="C9" s="7">
        <v>6487488.4100000001</v>
      </c>
      <c r="D9" s="7">
        <v>5186868.01</v>
      </c>
      <c r="E9" s="17">
        <f t="shared" si="0"/>
        <v>0.79951865532504274</v>
      </c>
    </row>
    <row r="10" spans="1:5" ht="104.25" customHeight="1" thickBot="1" x14ac:dyDescent="0.3">
      <c r="A10" s="6" t="s">
        <v>20</v>
      </c>
      <c r="B10" s="7">
        <v>244</v>
      </c>
      <c r="C10" s="7">
        <v>7221752.7800000003</v>
      </c>
      <c r="D10" s="7">
        <v>4998555.97</v>
      </c>
      <c r="E10" s="17">
        <f t="shared" si="0"/>
        <v>0.69215273940739908</v>
      </c>
    </row>
    <row r="11" spans="1:5" ht="80.25" customHeight="1" thickBot="1" x14ac:dyDescent="0.3">
      <c r="A11" s="6" t="s">
        <v>25</v>
      </c>
      <c r="B11" s="7">
        <v>851</v>
      </c>
      <c r="C11" s="7">
        <v>175402</v>
      </c>
      <c r="D11" s="7">
        <v>173488</v>
      </c>
      <c r="E11" s="17">
        <f t="shared" si="0"/>
        <v>0.98908792374089238</v>
      </c>
    </row>
    <row r="12" spans="1:5" ht="33.75" customHeight="1" thickBot="1" x14ac:dyDescent="0.3">
      <c r="A12" s="6" t="s">
        <v>12</v>
      </c>
      <c r="B12" s="7">
        <v>852</v>
      </c>
      <c r="C12" s="7">
        <v>25842.1</v>
      </c>
      <c r="D12" s="7">
        <v>24769.1</v>
      </c>
      <c r="E12" s="17">
        <f t="shared" si="0"/>
        <v>0.95847860661478745</v>
      </c>
    </row>
    <row r="13" spans="1:5" ht="27" customHeight="1" thickBot="1" x14ac:dyDescent="0.3">
      <c r="A13" s="6" t="s">
        <v>13</v>
      </c>
      <c r="B13" s="7">
        <v>853</v>
      </c>
      <c r="C13" s="7">
        <v>7024.07</v>
      </c>
      <c r="D13" s="7">
        <v>6903.39</v>
      </c>
      <c r="E13" s="17">
        <f t="shared" si="0"/>
        <v>0.98281907782809685</v>
      </c>
    </row>
    <row r="14" spans="1:5" ht="16.5" x14ac:dyDescent="0.25">
      <c r="A14" s="1"/>
    </row>
    <row r="15" spans="1:5" ht="16.5" x14ac:dyDescent="0.25">
      <c r="A15" s="1"/>
    </row>
    <row r="16" spans="1:5" ht="16.5" x14ac:dyDescent="0.25">
      <c r="A16" s="1" t="s">
        <v>26</v>
      </c>
      <c r="C16" s="19" t="s">
        <v>27</v>
      </c>
    </row>
    <row r="17" spans="1:3" ht="16.5" x14ac:dyDescent="0.25">
      <c r="A17" s="1"/>
    </row>
    <row r="18" spans="1:3" ht="19.5" customHeight="1" x14ac:dyDescent="0.25">
      <c r="A18" s="1" t="s">
        <v>17</v>
      </c>
      <c r="C18" t="s">
        <v>28</v>
      </c>
    </row>
    <row r="19" spans="1:3" ht="16.5" x14ac:dyDescent="0.25">
      <c r="A19" s="1"/>
    </row>
    <row r="20" spans="1:3" ht="16.5" x14ac:dyDescent="0.25">
      <c r="A20" s="1"/>
    </row>
    <row r="21" spans="1:3" ht="16.5" x14ac:dyDescent="0.25">
      <c r="A21" s="1"/>
    </row>
    <row r="22" spans="1:3" ht="16.5" x14ac:dyDescent="0.25">
      <c r="A22" s="1"/>
    </row>
    <row r="23" spans="1:3" ht="16.5" x14ac:dyDescent="0.25">
      <c r="A23" s="1"/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9"/>
  <sheetViews>
    <sheetView workbookViewId="0">
      <selection activeCell="A2" sqref="A2"/>
    </sheetView>
  </sheetViews>
  <sheetFormatPr defaultRowHeight="15" x14ac:dyDescent="0.25"/>
  <cols>
    <col min="1" max="1" width="23.42578125" customWidth="1"/>
    <col min="2" max="2" width="13.7109375" customWidth="1"/>
    <col min="3" max="3" width="19" customWidth="1"/>
    <col min="4" max="4" width="17.140625" customWidth="1"/>
    <col min="5" max="5" width="15.5703125" customWidth="1"/>
    <col min="8" max="8" width="10.140625" customWidth="1"/>
  </cols>
  <sheetData>
    <row r="1" spans="1:8" x14ac:dyDescent="0.25">
      <c r="A1" s="112" t="s">
        <v>30</v>
      </c>
      <c r="B1" s="11"/>
      <c r="C1" s="11"/>
      <c r="D1" s="11"/>
    </row>
    <row r="2" spans="1:8" x14ac:dyDescent="0.25">
      <c r="A2" s="112" t="s">
        <v>150</v>
      </c>
      <c r="B2" s="11"/>
      <c r="C2" s="11"/>
      <c r="D2" s="11"/>
    </row>
    <row r="3" spans="1:8" ht="17.25" thickBot="1" x14ac:dyDescent="0.3">
      <c r="A3" s="20"/>
    </row>
    <row r="4" spans="1:8" ht="48.75" customHeight="1" thickBot="1" x14ac:dyDescent="0.3">
      <c r="A4" s="21" t="s">
        <v>0</v>
      </c>
      <c r="B4" s="22" t="s">
        <v>1</v>
      </c>
      <c r="C4" s="22" t="s">
        <v>2</v>
      </c>
      <c r="D4" s="22" t="s">
        <v>3</v>
      </c>
      <c r="E4" s="22" t="s">
        <v>4</v>
      </c>
    </row>
    <row r="5" spans="1:8" ht="14.25" customHeight="1" thickBot="1" x14ac:dyDescent="0.3">
      <c r="A5" s="23">
        <v>1</v>
      </c>
      <c r="B5" s="24">
        <v>2</v>
      </c>
      <c r="C5" s="24">
        <v>3</v>
      </c>
      <c r="D5" s="24">
        <v>4</v>
      </c>
      <c r="E5" s="24" t="s">
        <v>5</v>
      </c>
    </row>
    <row r="6" spans="1:8" ht="22.5" customHeight="1" thickBot="1" x14ac:dyDescent="0.3">
      <c r="A6" s="25" t="s">
        <v>6</v>
      </c>
      <c r="B6" s="26"/>
      <c r="C6" s="27">
        <f>SUM(C7:C13)</f>
        <v>13014370.879999999</v>
      </c>
      <c r="D6" s="27">
        <f>SUM(D7:D13)</f>
        <v>10922993.630000001</v>
      </c>
      <c r="E6" s="28">
        <f>D6/C6*100%</f>
        <v>0.83930247037803807</v>
      </c>
    </row>
    <row r="7" spans="1:8" ht="29.25" customHeight="1" thickBot="1" x14ac:dyDescent="0.3">
      <c r="A7" s="25" t="s">
        <v>7</v>
      </c>
      <c r="B7" s="26">
        <v>111</v>
      </c>
      <c r="C7" s="75">
        <v>8760912.6099999994</v>
      </c>
      <c r="D7" s="26">
        <v>7315573.1200000001</v>
      </c>
      <c r="E7" s="28">
        <f t="shared" ref="E7:E13" si="0">D7/C7*100%</f>
        <v>0.83502409459600813</v>
      </c>
    </row>
    <row r="8" spans="1:8" ht="64.5" customHeight="1" thickBot="1" x14ac:dyDescent="0.3">
      <c r="A8" s="25" t="s">
        <v>8</v>
      </c>
      <c r="B8" s="26">
        <v>112</v>
      </c>
      <c r="C8" s="75">
        <v>22750</v>
      </c>
      <c r="D8" s="29">
        <v>15885</v>
      </c>
      <c r="E8" s="28">
        <f t="shared" si="0"/>
        <v>0.69824175824175827</v>
      </c>
    </row>
    <row r="9" spans="1:8" ht="57" customHeight="1" thickBot="1" x14ac:dyDescent="0.3">
      <c r="A9" s="25" t="s">
        <v>9</v>
      </c>
      <c r="B9" s="26">
        <v>119</v>
      </c>
      <c r="C9" s="75">
        <v>2645795.7000000002</v>
      </c>
      <c r="D9" s="26">
        <v>2209561.61</v>
      </c>
      <c r="E9" s="28">
        <f t="shared" si="0"/>
        <v>0.83512177829905754</v>
      </c>
    </row>
    <row r="10" spans="1:8" ht="81" customHeight="1" thickBot="1" x14ac:dyDescent="0.3">
      <c r="A10" s="25" t="s">
        <v>20</v>
      </c>
      <c r="B10" s="26">
        <v>244</v>
      </c>
      <c r="C10" s="75">
        <f>1566577.57+5373</f>
        <v>1571950.57</v>
      </c>
      <c r="D10" s="26">
        <v>1375818.98</v>
      </c>
      <c r="E10" s="28">
        <f t="shared" si="0"/>
        <v>0.87523043424959601</v>
      </c>
      <c r="H10">
        <f>13014370.88-C6</f>
        <v>0</v>
      </c>
    </row>
    <row r="11" spans="1:8" ht="63.75" customHeight="1" thickBot="1" x14ac:dyDescent="0.3">
      <c r="A11" s="25" t="s">
        <v>25</v>
      </c>
      <c r="B11" s="26">
        <v>851</v>
      </c>
      <c r="C11" s="75">
        <v>165</v>
      </c>
      <c r="D11" s="26">
        <v>132</v>
      </c>
      <c r="E11" s="28">
        <f t="shared" si="0"/>
        <v>0.8</v>
      </c>
    </row>
    <row r="12" spans="1:8" ht="43.5" customHeight="1" thickBot="1" x14ac:dyDescent="0.3">
      <c r="A12" s="25" t="s">
        <v>12</v>
      </c>
      <c r="B12" s="26">
        <v>852</v>
      </c>
      <c r="C12" s="75">
        <v>11797</v>
      </c>
      <c r="D12" s="26">
        <v>5768.78</v>
      </c>
      <c r="E12" s="28">
        <f t="shared" si="0"/>
        <v>0.48900398406374501</v>
      </c>
    </row>
    <row r="13" spans="1:8" ht="33" customHeight="1" thickBot="1" x14ac:dyDescent="0.3">
      <c r="A13" s="25" t="s">
        <v>13</v>
      </c>
      <c r="B13" s="26">
        <v>853</v>
      </c>
      <c r="C13" s="75">
        <v>1000</v>
      </c>
      <c r="D13" s="26">
        <v>254.14</v>
      </c>
      <c r="E13" s="28">
        <f t="shared" si="0"/>
        <v>0.25413999999999998</v>
      </c>
    </row>
    <row r="14" spans="1:8" ht="16.5" x14ac:dyDescent="0.25">
      <c r="A14" s="20" t="s">
        <v>14</v>
      </c>
    </row>
    <row r="15" spans="1:8" ht="16.5" x14ac:dyDescent="0.25">
      <c r="A15" s="20" t="s">
        <v>15</v>
      </c>
      <c r="D15" t="s">
        <v>31</v>
      </c>
    </row>
    <row r="16" spans="1:8" ht="16.5" x14ac:dyDescent="0.25">
      <c r="A16" s="20"/>
    </row>
    <row r="17" spans="1:4" ht="16.5" x14ac:dyDescent="0.25">
      <c r="A17" s="20" t="s">
        <v>17</v>
      </c>
      <c r="D17" t="s">
        <v>32</v>
      </c>
    </row>
    <row r="19" spans="1:4" ht="16.5" x14ac:dyDescent="0.25">
      <c r="A19" s="20"/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21"/>
  <sheetViews>
    <sheetView workbookViewId="0">
      <selection activeCell="A3" sqref="A3"/>
    </sheetView>
  </sheetViews>
  <sheetFormatPr defaultRowHeight="15" x14ac:dyDescent="0.25"/>
  <cols>
    <col min="1" max="1" width="22" customWidth="1"/>
    <col min="2" max="2" width="14.85546875" customWidth="1"/>
    <col min="3" max="3" width="18.42578125" customWidth="1"/>
    <col min="4" max="4" width="17.5703125" customWidth="1"/>
    <col min="5" max="5" width="12" customWidth="1"/>
  </cols>
  <sheetData>
    <row r="2" spans="1:8" x14ac:dyDescent="0.25">
      <c r="A2" s="112" t="s">
        <v>33</v>
      </c>
      <c r="B2" s="11"/>
      <c r="C2" s="11"/>
      <c r="D2" s="11"/>
    </row>
    <row r="3" spans="1:8" x14ac:dyDescent="0.25">
      <c r="A3" s="11" t="s">
        <v>150</v>
      </c>
      <c r="B3" s="11"/>
      <c r="C3" s="11"/>
      <c r="D3" s="11"/>
    </row>
    <row r="4" spans="1:8" ht="15.75" thickBot="1" x14ac:dyDescent="0.3"/>
    <row r="5" spans="1:8" ht="44.25" customHeight="1" thickBot="1" x14ac:dyDescent="0.3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8" ht="15" customHeight="1" thickBot="1" x14ac:dyDescent="0.3">
      <c r="A6" s="4">
        <v>1</v>
      </c>
      <c r="B6" s="5">
        <v>2</v>
      </c>
      <c r="C6" s="5">
        <v>3</v>
      </c>
      <c r="D6" s="5">
        <v>4</v>
      </c>
      <c r="E6" s="5" t="s">
        <v>5</v>
      </c>
    </row>
    <row r="7" spans="1:8" ht="19.5" customHeight="1" thickBot="1" x14ac:dyDescent="0.3">
      <c r="A7" s="6" t="s">
        <v>6</v>
      </c>
      <c r="B7" s="7"/>
      <c r="C7" s="14">
        <f>SUM(C8:C13)</f>
        <v>17866264.32</v>
      </c>
      <c r="D7" s="14">
        <f>SUM(D8:D13)</f>
        <v>14493666.300000001</v>
      </c>
      <c r="E7" s="13">
        <f>D7/C7</f>
        <v>0.81123093448110373</v>
      </c>
    </row>
    <row r="8" spans="1:8" ht="30.75" customHeight="1" thickBot="1" x14ac:dyDescent="0.3">
      <c r="A8" s="6" t="s">
        <v>7</v>
      </c>
      <c r="B8" s="7">
        <v>111</v>
      </c>
      <c r="C8" s="14">
        <v>11845230.57</v>
      </c>
      <c r="D8" s="14">
        <v>9738884.6500000004</v>
      </c>
      <c r="E8" s="13">
        <f t="shared" ref="E8:E13" si="0">D8/C8</f>
        <v>0.82217771890952729</v>
      </c>
    </row>
    <row r="9" spans="1:8" ht="57.75" customHeight="1" thickBot="1" x14ac:dyDescent="0.3">
      <c r="A9" s="6" t="s">
        <v>9</v>
      </c>
      <c r="B9" s="7">
        <v>119</v>
      </c>
      <c r="C9" s="14">
        <v>3577259.63</v>
      </c>
      <c r="D9" s="14">
        <v>2935634.49</v>
      </c>
      <c r="E9" s="13">
        <f t="shared" si="0"/>
        <v>0.82063780481038229</v>
      </c>
    </row>
    <row r="10" spans="1:8" ht="107.25" customHeight="1" thickBot="1" x14ac:dyDescent="0.3">
      <c r="A10" s="6" t="s">
        <v>20</v>
      </c>
      <c r="B10" s="7">
        <v>244</v>
      </c>
      <c r="C10" s="14">
        <f>2419274.12+3339.61</f>
        <v>2422613.73</v>
      </c>
      <c r="D10" s="14">
        <v>1798836.22</v>
      </c>
      <c r="E10" s="13">
        <f>D10/C10</f>
        <v>0.74251879188350844</v>
      </c>
      <c r="H10" s="108"/>
    </row>
    <row r="11" spans="1:8" ht="63.75" customHeight="1" thickBot="1" x14ac:dyDescent="0.3">
      <c r="A11" s="6" t="s">
        <v>25</v>
      </c>
      <c r="B11" s="7">
        <v>851</v>
      </c>
      <c r="C11" s="14">
        <v>17078.12</v>
      </c>
      <c r="D11" s="14">
        <v>17078.12</v>
      </c>
      <c r="E11" s="13">
        <f t="shared" si="0"/>
        <v>1</v>
      </c>
    </row>
    <row r="12" spans="1:8" ht="33.75" customHeight="1" thickBot="1" x14ac:dyDescent="0.3">
      <c r="A12" s="6" t="s">
        <v>12</v>
      </c>
      <c r="B12" s="7">
        <v>852</v>
      </c>
      <c r="C12" s="14">
        <v>4048.14</v>
      </c>
      <c r="D12" s="14">
        <v>3198.69</v>
      </c>
      <c r="E12" s="13">
        <f t="shared" si="0"/>
        <v>0.79016288962338266</v>
      </c>
    </row>
    <row r="13" spans="1:8" ht="22.5" customHeight="1" thickBot="1" x14ac:dyDescent="0.3">
      <c r="A13" s="6" t="s">
        <v>13</v>
      </c>
      <c r="B13" s="7">
        <v>853</v>
      </c>
      <c r="C13" s="69">
        <v>34.130000000000003</v>
      </c>
      <c r="D13" s="7">
        <v>34.130000000000003</v>
      </c>
      <c r="E13" s="13">
        <f t="shared" si="0"/>
        <v>1</v>
      </c>
    </row>
    <row r="14" spans="1:8" ht="16.5" x14ac:dyDescent="0.25">
      <c r="A14" s="1"/>
    </row>
    <row r="15" spans="1:8" ht="16.5" x14ac:dyDescent="0.25">
      <c r="A15" s="1" t="s">
        <v>15</v>
      </c>
      <c r="D15" t="s">
        <v>34</v>
      </c>
    </row>
    <row r="16" spans="1:8" ht="16.5" x14ac:dyDescent="0.25">
      <c r="A16" s="1"/>
    </row>
    <row r="17" spans="1:4" ht="23.25" customHeight="1" x14ac:dyDescent="0.25">
      <c r="A17" s="1" t="s">
        <v>17</v>
      </c>
      <c r="D17" t="s">
        <v>35</v>
      </c>
    </row>
    <row r="18" spans="1:4" ht="16.5" x14ac:dyDescent="0.25">
      <c r="A18" s="1"/>
    </row>
    <row r="19" spans="1:4" ht="16.5" x14ac:dyDescent="0.25">
      <c r="A19" s="1"/>
    </row>
    <row r="20" spans="1:4" ht="16.5" x14ac:dyDescent="0.25">
      <c r="A20" s="1"/>
    </row>
    <row r="21" spans="1:4" ht="16.5" x14ac:dyDescent="0.25">
      <c r="A21" s="1"/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23"/>
  <sheetViews>
    <sheetView workbookViewId="0">
      <selection activeCell="I10" sqref="I10"/>
    </sheetView>
  </sheetViews>
  <sheetFormatPr defaultRowHeight="15" x14ac:dyDescent="0.25"/>
  <cols>
    <col min="1" max="1" width="27.7109375" customWidth="1"/>
    <col min="2" max="2" width="14.85546875" customWidth="1"/>
    <col min="3" max="4" width="17.28515625" customWidth="1"/>
    <col min="5" max="5" width="15.7109375" customWidth="1"/>
  </cols>
  <sheetData>
    <row r="2" spans="1:10" x14ac:dyDescent="0.25">
      <c r="A2" s="112" t="s">
        <v>36</v>
      </c>
      <c r="B2" s="11"/>
      <c r="C2" s="11"/>
      <c r="D2" s="11"/>
    </row>
    <row r="3" spans="1:10" x14ac:dyDescent="0.25">
      <c r="A3" s="112" t="s">
        <v>150</v>
      </c>
      <c r="B3" s="11"/>
      <c r="C3" s="11"/>
      <c r="D3" s="11"/>
    </row>
    <row r="4" spans="1:10" ht="17.25" thickBot="1" x14ac:dyDescent="0.3">
      <c r="A4" s="1"/>
    </row>
    <row r="5" spans="1:10" ht="49.5" customHeight="1" thickBot="1" x14ac:dyDescent="0.3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10" ht="15.75" customHeight="1" thickBot="1" x14ac:dyDescent="0.3">
      <c r="A6" s="4">
        <v>1</v>
      </c>
      <c r="B6" s="5">
        <v>2</v>
      </c>
      <c r="C6" s="5">
        <v>3</v>
      </c>
      <c r="D6" s="5">
        <v>4</v>
      </c>
      <c r="E6" s="5" t="s">
        <v>5</v>
      </c>
    </row>
    <row r="7" spans="1:10" ht="27.75" customHeight="1" thickBot="1" x14ac:dyDescent="0.3">
      <c r="A7" s="6" t="s">
        <v>6</v>
      </c>
      <c r="B7" s="7"/>
      <c r="C7" s="12">
        <f>SUM(C8:C14)</f>
        <v>20821441.279999997</v>
      </c>
      <c r="D7" s="12">
        <f>SUM(D8:D14)</f>
        <v>17395798.869999997</v>
      </c>
      <c r="E7" s="70">
        <f>D7/C7%</f>
        <v>83.547525053942863</v>
      </c>
    </row>
    <row r="8" spans="1:10" ht="37.5" customHeight="1" thickBot="1" x14ac:dyDescent="0.3">
      <c r="A8" s="6" t="s">
        <v>7</v>
      </c>
      <c r="B8" s="7">
        <v>111</v>
      </c>
      <c r="C8" s="7">
        <v>13666373.93</v>
      </c>
      <c r="D8" s="7">
        <v>11358521.439999999</v>
      </c>
      <c r="E8" s="70">
        <f t="shared" ref="E8:E13" si="0">D8/C8%</f>
        <v>83.112912746124465</v>
      </c>
    </row>
    <row r="9" spans="1:10" ht="51.75" customHeight="1" thickBot="1" x14ac:dyDescent="0.3">
      <c r="A9" s="6" t="s">
        <v>9</v>
      </c>
      <c r="B9" s="7">
        <v>119</v>
      </c>
      <c r="C9" s="7">
        <v>4127244.93</v>
      </c>
      <c r="D9" s="7">
        <v>3429424.39</v>
      </c>
      <c r="E9" s="70">
        <f t="shared" si="0"/>
        <v>83.092340003189491</v>
      </c>
    </row>
    <row r="10" spans="1:10" ht="97.5" customHeight="1" thickBot="1" x14ac:dyDescent="0.3">
      <c r="A10" s="6" t="s">
        <v>20</v>
      </c>
      <c r="B10" s="7">
        <v>244</v>
      </c>
      <c r="C10" s="7">
        <f>2996877.77-7339</f>
        <v>2989538.77</v>
      </c>
      <c r="D10" s="7">
        <v>2569569.39</v>
      </c>
      <c r="E10" s="70">
        <f t="shared" si="0"/>
        <v>85.95203433337646</v>
      </c>
    </row>
    <row r="11" spans="1:10" ht="81.75" customHeight="1" thickBot="1" x14ac:dyDescent="0.3">
      <c r="A11" s="6" t="s">
        <v>25</v>
      </c>
      <c r="B11" s="7">
        <v>851</v>
      </c>
      <c r="C11" s="31">
        <v>21018</v>
      </c>
      <c r="D11" s="31">
        <v>21018</v>
      </c>
      <c r="E11" s="70">
        <f t="shared" si="0"/>
        <v>100</v>
      </c>
      <c r="H11">
        <v>21018</v>
      </c>
    </row>
    <row r="12" spans="1:10" ht="45.75" customHeight="1" thickBot="1" x14ac:dyDescent="0.3">
      <c r="A12" s="6" t="s">
        <v>12</v>
      </c>
      <c r="B12" s="7">
        <v>852</v>
      </c>
      <c r="C12" s="14">
        <v>17206.82</v>
      </c>
      <c r="D12" s="14">
        <v>17206.82</v>
      </c>
      <c r="E12" s="70">
        <f t="shared" si="0"/>
        <v>100</v>
      </c>
      <c r="H12">
        <v>17206.82</v>
      </c>
    </row>
    <row r="13" spans="1:10" ht="28.5" customHeight="1" x14ac:dyDescent="0.25">
      <c r="A13" s="71" t="s">
        <v>13</v>
      </c>
      <c r="B13" s="74">
        <v>853</v>
      </c>
      <c r="C13" s="74">
        <v>58.83</v>
      </c>
      <c r="D13" s="74">
        <v>58.83</v>
      </c>
      <c r="E13" s="120">
        <f t="shared" si="0"/>
        <v>100.00000000000001</v>
      </c>
      <c r="H13">
        <v>58.83</v>
      </c>
    </row>
    <row r="14" spans="1:10" ht="17.25" x14ac:dyDescent="0.3">
      <c r="A14" s="121"/>
      <c r="B14" s="122"/>
      <c r="C14" s="176"/>
      <c r="D14" s="122"/>
      <c r="E14" s="123"/>
      <c r="G14" s="119"/>
      <c r="H14">
        <f>SUM(H11:H13)</f>
        <v>38283.65</v>
      </c>
      <c r="J14" s="177">
        <f>H14-C14</f>
        <v>38283.65</v>
      </c>
    </row>
    <row r="16" spans="1:10" ht="16.5" x14ac:dyDescent="0.25">
      <c r="A16" s="1" t="s">
        <v>15</v>
      </c>
      <c r="D16" t="s">
        <v>37</v>
      </c>
    </row>
    <row r="17" spans="1:4" ht="24.75" customHeight="1" x14ac:dyDescent="0.25"/>
    <row r="18" spans="1:4" ht="16.5" x14ac:dyDescent="0.25">
      <c r="A18" s="1" t="s">
        <v>17</v>
      </c>
      <c r="D18" t="s">
        <v>38</v>
      </c>
    </row>
    <row r="19" spans="1:4" ht="16.5" x14ac:dyDescent="0.25">
      <c r="A19" s="32"/>
    </row>
    <row r="20" spans="1:4" ht="16.5" x14ac:dyDescent="0.25">
      <c r="A20" s="32"/>
    </row>
    <row r="21" spans="1:4" ht="16.5" x14ac:dyDescent="0.25">
      <c r="A21" s="32"/>
    </row>
    <row r="22" spans="1:4" ht="16.5" x14ac:dyDescent="0.25">
      <c r="A22" s="32"/>
    </row>
    <row r="23" spans="1:4" ht="16.5" x14ac:dyDescent="0.25">
      <c r="A23" s="32"/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"/>
  <sheetViews>
    <sheetView workbookViewId="0">
      <selection activeCell="A2" sqref="A2"/>
    </sheetView>
  </sheetViews>
  <sheetFormatPr defaultRowHeight="15" x14ac:dyDescent="0.25"/>
  <cols>
    <col min="1" max="1" width="23.7109375" customWidth="1"/>
    <col min="2" max="2" width="13.85546875" customWidth="1"/>
    <col min="3" max="3" width="19.140625" customWidth="1"/>
    <col min="4" max="4" width="15.7109375" customWidth="1"/>
    <col min="5" max="5" width="13.85546875" customWidth="1"/>
  </cols>
  <sheetData>
    <row r="1" spans="1:5" x14ac:dyDescent="0.25">
      <c r="A1" s="11" t="s">
        <v>39</v>
      </c>
      <c r="B1" s="11"/>
      <c r="C1" s="11"/>
      <c r="D1" s="11"/>
    </row>
    <row r="2" spans="1:5" x14ac:dyDescent="0.25">
      <c r="A2" s="112" t="s">
        <v>150</v>
      </c>
      <c r="B2" s="11"/>
      <c r="C2" s="11"/>
      <c r="D2" s="11"/>
    </row>
    <row r="3" spans="1:5" ht="15.75" thickBot="1" x14ac:dyDescent="0.3"/>
    <row r="4" spans="1:5" ht="42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ht="17.25" customHeight="1" thickBot="1" x14ac:dyDescent="0.3">
      <c r="A5" s="4">
        <v>1</v>
      </c>
      <c r="B5" s="5">
        <v>2</v>
      </c>
      <c r="C5" s="5">
        <v>3</v>
      </c>
      <c r="D5" s="5">
        <v>4</v>
      </c>
      <c r="E5" s="5" t="s">
        <v>5</v>
      </c>
    </row>
    <row r="6" spans="1:5" ht="22.5" customHeight="1" thickBot="1" x14ac:dyDescent="0.3">
      <c r="A6" s="6" t="s">
        <v>6</v>
      </c>
      <c r="B6" s="7"/>
      <c r="C6" s="70">
        <f>SUM(C7:C12)</f>
        <v>13711585.709999999</v>
      </c>
      <c r="D6" s="12">
        <f>SUM(D7:D12)</f>
        <v>10587812.98</v>
      </c>
      <c r="E6" s="17">
        <f>D6/C6</f>
        <v>0.77218005298090364</v>
      </c>
    </row>
    <row r="7" spans="1:5" ht="31.5" customHeight="1" thickBot="1" x14ac:dyDescent="0.3">
      <c r="A7" s="6" t="s">
        <v>7</v>
      </c>
      <c r="B7" s="7">
        <v>111</v>
      </c>
      <c r="C7" s="69">
        <v>9292199.1199999992</v>
      </c>
      <c r="D7" s="7">
        <v>7170023.3899999997</v>
      </c>
      <c r="E7" s="17">
        <f t="shared" ref="E7:E12" si="0">D7/C7</f>
        <v>0.77161749306121197</v>
      </c>
    </row>
    <row r="8" spans="1:5" ht="54" customHeight="1" thickBot="1" x14ac:dyDescent="0.3">
      <c r="A8" s="6" t="s">
        <v>9</v>
      </c>
      <c r="B8" s="7">
        <v>119</v>
      </c>
      <c r="C8" s="69">
        <v>2806244.14</v>
      </c>
      <c r="D8" s="7">
        <v>2090082.09</v>
      </c>
      <c r="E8" s="17">
        <f t="shared" si="0"/>
        <v>0.74479695483658093</v>
      </c>
    </row>
    <row r="9" spans="1:5" ht="81" customHeight="1" thickBot="1" x14ac:dyDescent="0.3">
      <c r="A9" s="6" t="s">
        <v>20</v>
      </c>
      <c r="B9" s="7">
        <v>244</v>
      </c>
      <c r="C9" s="69">
        <v>1570642.45</v>
      </c>
      <c r="D9" s="7">
        <f>1287981.51-2083.32</f>
        <v>1285898.19</v>
      </c>
      <c r="E9" s="17">
        <f t="shared" si="0"/>
        <v>0.81870841450898002</v>
      </c>
    </row>
    <row r="10" spans="1:5" ht="62.25" customHeight="1" thickBot="1" x14ac:dyDescent="0.3">
      <c r="A10" s="6" t="s">
        <v>25</v>
      </c>
      <c r="B10" s="7">
        <v>851</v>
      </c>
      <c r="C10" s="69">
        <v>30000</v>
      </c>
      <c r="D10" s="7">
        <v>32629.98</v>
      </c>
      <c r="E10" s="17">
        <f t="shared" si="0"/>
        <v>1.087666</v>
      </c>
    </row>
    <row r="11" spans="1:5" ht="30.75" customHeight="1" thickBot="1" x14ac:dyDescent="0.3">
      <c r="A11" s="6" t="s">
        <v>12</v>
      </c>
      <c r="B11" s="7">
        <v>852</v>
      </c>
      <c r="C11" s="69">
        <v>10000</v>
      </c>
      <c r="D11" s="7">
        <v>8300</v>
      </c>
      <c r="E11" s="17">
        <f t="shared" si="0"/>
        <v>0.83</v>
      </c>
    </row>
    <row r="12" spans="1:5" ht="36.75" customHeight="1" thickBot="1" x14ac:dyDescent="0.3">
      <c r="A12" s="6" t="s">
        <v>13</v>
      </c>
      <c r="B12" s="7">
        <v>853</v>
      </c>
      <c r="C12" s="69">
        <v>2500</v>
      </c>
      <c r="D12" s="7">
        <v>879.33</v>
      </c>
      <c r="E12" s="17">
        <f t="shared" si="0"/>
        <v>0.35173199999999999</v>
      </c>
    </row>
    <row r="13" spans="1:5" ht="16.5" x14ac:dyDescent="0.25">
      <c r="A13" s="1"/>
    </row>
    <row r="14" spans="1:5" ht="16.5" x14ac:dyDescent="0.25">
      <c r="A14" s="1" t="s">
        <v>26</v>
      </c>
      <c r="D14" t="s">
        <v>40</v>
      </c>
    </row>
    <row r="15" spans="1:5" ht="16.5" x14ac:dyDescent="0.25">
      <c r="A15" s="1"/>
    </row>
    <row r="16" spans="1:5" ht="20.25" customHeight="1" x14ac:dyDescent="0.25">
      <c r="A16" s="1" t="s">
        <v>17</v>
      </c>
      <c r="D16" t="s">
        <v>41</v>
      </c>
    </row>
    <row r="17" spans="1:1" ht="16.5" x14ac:dyDescent="0.25">
      <c r="A17" s="1"/>
    </row>
    <row r="18" spans="1:1" ht="16.5" x14ac:dyDescent="0.25">
      <c r="A18" s="1"/>
    </row>
    <row r="19" spans="1:1" ht="16.5" x14ac:dyDescent="0.25">
      <c r="A19" s="1"/>
    </row>
    <row r="20" spans="1:1" ht="16.5" x14ac:dyDescent="0.25">
      <c r="A20" s="1"/>
    </row>
    <row r="21" spans="1:1" ht="16.5" x14ac:dyDescent="0.25">
      <c r="A21" s="1"/>
    </row>
    <row r="22" spans="1:1" ht="16.5" x14ac:dyDescent="0.25">
      <c r="A22" s="1"/>
    </row>
    <row r="23" spans="1:1" ht="16.5" x14ac:dyDescent="0.25">
      <c r="A23" s="1"/>
    </row>
  </sheetData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3"/>
  <sheetViews>
    <sheetView workbookViewId="0">
      <selection activeCell="A7" sqref="A7"/>
    </sheetView>
  </sheetViews>
  <sheetFormatPr defaultRowHeight="15" x14ac:dyDescent="0.25"/>
  <cols>
    <col min="1" max="1" width="25.85546875" customWidth="1"/>
    <col min="3" max="3" width="19.28515625" customWidth="1"/>
    <col min="4" max="4" width="17.42578125" customWidth="1"/>
    <col min="5" max="5" width="19.42578125" customWidth="1"/>
    <col min="11" max="12" width="9.140625" customWidth="1"/>
  </cols>
  <sheetData>
    <row r="1" spans="1:8" ht="15.75" x14ac:dyDescent="0.25">
      <c r="A1" s="182" t="s">
        <v>140</v>
      </c>
      <c r="B1" s="182"/>
      <c r="C1" s="182"/>
      <c r="D1" s="182"/>
      <c r="E1" s="182"/>
      <c r="F1" s="182"/>
      <c r="G1" s="182"/>
      <c r="H1" s="182"/>
    </row>
    <row r="2" spans="1:8" ht="15.75" x14ac:dyDescent="0.25">
      <c r="A2" s="182" t="s">
        <v>185</v>
      </c>
      <c r="B2" s="182"/>
      <c r="C2" s="182"/>
      <c r="D2" s="182"/>
      <c r="E2" s="182"/>
      <c r="F2" s="34"/>
      <c r="G2" s="34"/>
      <c r="H2" s="35"/>
    </row>
    <row r="3" spans="1:8" ht="63" customHeight="1" x14ac:dyDescent="0.25">
      <c r="A3" s="36" t="s">
        <v>0</v>
      </c>
      <c r="B3" s="37" t="s">
        <v>42</v>
      </c>
      <c r="C3" s="36" t="s">
        <v>43</v>
      </c>
      <c r="D3" s="36" t="s">
        <v>44</v>
      </c>
      <c r="E3" s="38" t="s">
        <v>4</v>
      </c>
      <c r="F3" s="34"/>
      <c r="G3" s="35"/>
      <c r="H3" s="35"/>
    </row>
    <row r="4" spans="1:8" ht="15.75" x14ac:dyDescent="0.25">
      <c r="A4" s="39" t="s">
        <v>6</v>
      </c>
      <c r="B4" s="39"/>
      <c r="C4" s="46">
        <f>SUM(C5:C11)</f>
        <v>17824435.550000001</v>
      </c>
      <c r="D4" s="46">
        <f>SUM(D5:D11)</f>
        <v>14494010.040000001</v>
      </c>
      <c r="E4" s="40">
        <f>D4/C4</f>
        <v>0.81315394248206641</v>
      </c>
      <c r="F4" s="34"/>
      <c r="G4" s="35"/>
      <c r="H4" s="35"/>
    </row>
    <row r="5" spans="1:8" ht="18.75" x14ac:dyDescent="0.3">
      <c r="A5" s="41" t="s">
        <v>7</v>
      </c>
      <c r="B5" s="39">
        <v>111</v>
      </c>
      <c r="C5" s="42">
        <v>11904482.4</v>
      </c>
      <c r="D5" s="165">
        <v>9882894.25</v>
      </c>
      <c r="E5" s="40">
        <f t="shared" ref="E5:E11" si="0">D5/C5</f>
        <v>0.83018260835935209</v>
      </c>
      <c r="F5" s="34"/>
      <c r="G5" s="35"/>
      <c r="H5" s="35"/>
    </row>
    <row r="6" spans="1:8" ht="32.25" x14ac:dyDescent="0.3">
      <c r="A6" s="41" t="s">
        <v>45</v>
      </c>
      <c r="B6" s="39">
        <v>112</v>
      </c>
      <c r="C6" s="42">
        <v>26000</v>
      </c>
      <c r="D6" s="165">
        <v>5682</v>
      </c>
      <c r="E6" s="40">
        <f t="shared" si="0"/>
        <v>0.21853846153846154</v>
      </c>
      <c r="F6" s="34"/>
      <c r="G6" s="35"/>
      <c r="H6" s="35"/>
    </row>
    <row r="7" spans="1:8" ht="30.75" customHeight="1" x14ac:dyDescent="0.3">
      <c r="A7" s="41" t="s">
        <v>46</v>
      </c>
      <c r="B7" s="39">
        <v>119</v>
      </c>
      <c r="C7" s="42">
        <v>3595153.68</v>
      </c>
      <c r="D7" s="165">
        <v>2979530.72</v>
      </c>
      <c r="E7" s="40">
        <f t="shared" si="0"/>
        <v>0.82876310311163115</v>
      </c>
      <c r="F7" s="34"/>
      <c r="G7" s="35"/>
      <c r="H7" s="35"/>
    </row>
    <row r="8" spans="1:8" ht="63.75" x14ac:dyDescent="0.3">
      <c r="A8" s="41" t="s">
        <v>47</v>
      </c>
      <c r="B8" s="39">
        <v>244</v>
      </c>
      <c r="C8" s="42">
        <v>2277799.4700000002</v>
      </c>
      <c r="D8" s="165">
        <v>1614951.49</v>
      </c>
      <c r="E8" s="40">
        <f t="shared" si="0"/>
        <v>0.70899634110460119</v>
      </c>
      <c r="F8" s="34"/>
      <c r="G8" s="35"/>
      <c r="H8" s="35"/>
    </row>
    <row r="9" spans="1:8" ht="48" x14ac:dyDescent="0.3">
      <c r="A9" s="41" t="s">
        <v>48</v>
      </c>
      <c r="B9" s="39">
        <v>851</v>
      </c>
      <c r="C9" s="42">
        <v>12000</v>
      </c>
      <c r="D9" s="165">
        <v>6573</v>
      </c>
      <c r="E9" s="40">
        <f t="shared" si="0"/>
        <v>0.54774999999999996</v>
      </c>
      <c r="F9" s="34"/>
      <c r="G9" s="35"/>
      <c r="H9" s="35"/>
    </row>
    <row r="10" spans="1:8" ht="32.25" x14ac:dyDescent="0.3">
      <c r="A10" s="43" t="s">
        <v>49</v>
      </c>
      <c r="B10" s="42">
        <v>852</v>
      </c>
      <c r="C10" s="42">
        <v>8500</v>
      </c>
      <c r="D10" s="165">
        <v>4349</v>
      </c>
      <c r="E10" s="40">
        <f t="shared" si="0"/>
        <v>0.51164705882352945</v>
      </c>
      <c r="F10" s="34"/>
      <c r="G10" s="35"/>
      <c r="H10" s="35"/>
    </row>
    <row r="11" spans="1:8" ht="22.5" customHeight="1" x14ac:dyDescent="0.3">
      <c r="A11" s="42" t="s">
        <v>50</v>
      </c>
      <c r="B11" s="42">
        <v>853</v>
      </c>
      <c r="C11" s="42">
        <v>500</v>
      </c>
      <c r="D11" s="165">
        <v>29.58</v>
      </c>
      <c r="E11" s="40">
        <f t="shared" si="0"/>
        <v>5.9159999999999997E-2</v>
      </c>
      <c r="F11" s="34"/>
      <c r="G11" s="35"/>
      <c r="H11" s="35"/>
    </row>
    <row r="12" spans="1:8" ht="15.75" x14ac:dyDescent="0.25">
      <c r="A12" s="34"/>
      <c r="B12" s="34"/>
      <c r="C12" s="34"/>
      <c r="E12" s="34"/>
      <c r="F12" s="34"/>
      <c r="G12" s="35"/>
      <c r="H12" s="35"/>
    </row>
    <row r="13" spans="1:8" ht="15.75" x14ac:dyDescent="0.25">
      <c r="A13" s="34"/>
      <c r="B13" s="34"/>
      <c r="C13" s="34"/>
      <c r="D13" s="34"/>
      <c r="E13" s="34"/>
      <c r="F13" s="34"/>
      <c r="G13" s="34"/>
      <c r="H13" s="35"/>
    </row>
    <row r="14" spans="1:8" ht="15.75" x14ac:dyDescent="0.25">
      <c r="A14" s="34" t="s">
        <v>15</v>
      </c>
      <c r="B14" s="34"/>
      <c r="C14" s="44"/>
      <c r="D14" s="45"/>
      <c r="E14" s="44" t="s">
        <v>51</v>
      </c>
      <c r="F14" s="34"/>
      <c r="G14" s="34"/>
      <c r="H14" s="35"/>
    </row>
    <row r="15" spans="1:8" ht="15.75" x14ac:dyDescent="0.25">
      <c r="A15" s="34"/>
      <c r="B15" s="34"/>
      <c r="C15" s="44"/>
      <c r="D15" s="44"/>
      <c r="E15" s="44"/>
      <c r="F15" s="44"/>
      <c r="G15" s="34"/>
      <c r="H15" s="35"/>
    </row>
    <row r="16" spans="1:8" ht="15.75" x14ac:dyDescent="0.25">
      <c r="A16" s="34" t="s">
        <v>17</v>
      </c>
      <c r="B16" s="34"/>
      <c r="C16" s="44"/>
      <c r="D16" s="45"/>
      <c r="E16" s="44" t="s">
        <v>52</v>
      </c>
      <c r="F16" s="34"/>
      <c r="G16" s="34"/>
      <c r="H16" s="35"/>
    </row>
    <row r="17" spans="1:8" ht="15.75" x14ac:dyDescent="0.25">
      <c r="A17" s="35"/>
      <c r="B17" s="35"/>
      <c r="C17" s="35"/>
      <c r="D17" s="35"/>
      <c r="E17" s="35"/>
      <c r="F17" s="44"/>
      <c r="G17" s="34"/>
      <c r="H17" s="35"/>
    </row>
    <row r="18" spans="1:8" ht="15.75" x14ac:dyDescent="0.25">
      <c r="A18" s="35"/>
      <c r="B18" s="35"/>
      <c r="C18" s="35"/>
      <c r="D18" s="35"/>
      <c r="E18" s="35"/>
      <c r="F18" s="35"/>
      <c r="G18" s="35"/>
      <c r="H18" s="35"/>
    </row>
    <row r="19" spans="1:8" ht="15.75" x14ac:dyDescent="0.25">
      <c r="A19" s="35"/>
      <c r="B19" s="35"/>
      <c r="C19" s="35"/>
      <c r="D19" s="35"/>
      <c r="E19" s="35"/>
      <c r="F19" s="35"/>
      <c r="G19" s="35"/>
      <c r="H19" s="35"/>
    </row>
    <row r="20" spans="1:8" ht="15.75" x14ac:dyDescent="0.25">
      <c r="A20" s="35"/>
      <c r="B20" s="35"/>
      <c r="C20" s="35"/>
      <c r="D20" s="35"/>
      <c r="E20" s="35"/>
      <c r="F20" s="35"/>
      <c r="G20" s="35"/>
      <c r="H20" s="35"/>
    </row>
    <row r="21" spans="1:8" ht="15.75" x14ac:dyDescent="0.25">
      <c r="A21" s="35"/>
      <c r="B21" s="35"/>
      <c r="C21" s="35"/>
      <c r="D21" s="35"/>
      <c r="E21" s="35"/>
      <c r="F21" s="35"/>
      <c r="G21" s="35"/>
      <c r="H21" s="35"/>
    </row>
    <row r="22" spans="1:8" ht="15.75" x14ac:dyDescent="0.25">
      <c r="A22" s="35"/>
      <c r="B22" s="35"/>
      <c r="C22" s="35"/>
      <c r="D22" s="35"/>
      <c r="E22" s="35"/>
      <c r="F22" s="35"/>
      <c r="G22" s="35"/>
      <c r="H22" s="35"/>
    </row>
    <row r="23" spans="1:8" ht="15.75" x14ac:dyDescent="0.25">
      <c r="F23" s="35"/>
      <c r="G23" s="35"/>
      <c r="H23" s="35"/>
    </row>
  </sheetData>
  <mergeCells count="2">
    <mergeCell ref="A1:H1"/>
    <mergeCell ref="A2:E2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2"/>
  <sheetViews>
    <sheetView topLeftCell="A4" workbookViewId="0">
      <selection activeCell="A19" sqref="A19"/>
    </sheetView>
  </sheetViews>
  <sheetFormatPr defaultRowHeight="15" x14ac:dyDescent="0.25"/>
  <cols>
    <col min="1" max="1" width="31" customWidth="1"/>
    <col min="3" max="3" width="18.7109375" customWidth="1"/>
    <col min="4" max="4" width="18" customWidth="1"/>
    <col min="5" max="5" width="12" customWidth="1"/>
  </cols>
  <sheetData>
    <row r="1" spans="1:5" ht="16.5" x14ac:dyDescent="0.25">
      <c r="A1" s="47"/>
    </row>
    <row r="2" spans="1:5" x14ac:dyDescent="0.25">
      <c r="A2" s="112" t="s">
        <v>54</v>
      </c>
      <c r="B2" s="11"/>
      <c r="C2" s="11"/>
      <c r="D2" s="11"/>
    </row>
    <row r="3" spans="1:5" x14ac:dyDescent="0.25">
      <c r="A3" s="112" t="s">
        <v>150</v>
      </c>
      <c r="B3" s="11"/>
      <c r="C3" s="11"/>
      <c r="D3" s="11"/>
    </row>
    <row r="4" spans="1:5" ht="17.25" thickBot="1" x14ac:dyDescent="0.3">
      <c r="A4" s="1"/>
    </row>
    <row r="5" spans="1:5" ht="39" thickBot="1" x14ac:dyDescent="0.3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5" ht="15.75" thickBot="1" x14ac:dyDescent="0.3">
      <c r="A6" s="4">
        <v>1</v>
      </c>
      <c r="B6" s="5">
        <v>2</v>
      </c>
      <c r="C6" s="5">
        <v>3</v>
      </c>
      <c r="D6" s="5">
        <v>4</v>
      </c>
      <c r="E6" s="5" t="s">
        <v>5</v>
      </c>
    </row>
    <row r="7" spans="1:5" ht="24" customHeight="1" thickBot="1" x14ac:dyDescent="0.3">
      <c r="A7" s="6" t="s">
        <v>6</v>
      </c>
      <c r="B7" s="7"/>
      <c r="C7" s="12">
        <f>SUM(C8:C14)</f>
        <v>26552392.599999998</v>
      </c>
      <c r="D7" s="12">
        <f>SUM(D8:D14)</f>
        <v>22677361.610000003</v>
      </c>
      <c r="E7" s="17">
        <f>D7/C7</f>
        <v>0.85406094854141335</v>
      </c>
    </row>
    <row r="8" spans="1:5" ht="27.75" customHeight="1" thickBot="1" x14ac:dyDescent="0.3">
      <c r="A8" s="6" t="s">
        <v>7</v>
      </c>
      <c r="B8" s="7">
        <v>111</v>
      </c>
      <c r="C8" s="7">
        <v>17860099.489999998</v>
      </c>
      <c r="D8" s="7">
        <v>15105343.07</v>
      </c>
      <c r="E8" s="17">
        <f t="shared" ref="E8:E14" si="0">D8/C8</f>
        <v>0.84575917835494663</v>
      </c>
    </row>
    <row r="9" spans="1:5" ht="27.75" customHeight="1" thickBot="1" x14ac:dyDescent="0.3">
      <c r="A9" s="6" t="s">
        <v>145</v>
      </c>
      <c r="B9" s="7">
        <v>112</v>
      </c>
      <c r="C9" s="7">
        <v>9887.5</v>
      </c>
      <c r="D9" s="7">
        <v>9887.5</v>
      </c>
      <c r="E9" s="17">
        <f t="shared" si="0"/>
        <v>1</v>
      </c>
    </row>
    <row r="10" spans="1:5" ht="45" customHeight="1" thickBot="1" x14ac:dyDescent="0.3">
      <c r="A10" s="6" t="s">
        <v>9</v>
      </c>
      <c r="B10" s="7">
        <v>119</v>
      </c>
      <c r="C10" s="69">
        <v>5393750.04</v>
      </c>
      <c r="D10" s="69">
        <v>4456131.17</v>
      </c>
      <c r="E10" s="17">
        <f t="shared" si="0"/>
        <v>0.82616568008405522</v>
      </c>
    </row>
    <row r="11" spans="1:5" ht="72" customHeight="1" thickBot="1" x14ac:dyDescent="0.3">
      <c r="A11" s="6" t="s">
        <v>20</v>
      </c>
      <c r="B11" s="7">
        <v>244</v>
      </c>
      <c r="C11" s="69">
        <v>3078140.52</v>
      </c>
      <c r="D11" s="69">
        <v>2895484.82</v>
      </c>
      <c r="E11" s="17">
        <f t="shared" si="0"/>
        <v>0.94066037634955013</v>
      </c>
    </row>
    <row r="12" spans="1:5" ht="51.75" customHeight="1" thickBot="1" x14ac:dyDescent="0.3">
      <c r="A12" s="6" t="s">
        <v>21</v>
      </c>
      <c r="B12" s="7">
        <v>851</v>
      </c>
      <c r="C12" s="69">
        <v>716</v>
      </c>
      <c r="D12" s="69">
        <v>716</v>
      </c>
      <c r="E12" s="17">
        <f t="shared" si="0"/>
        <v>1</v>
      </c>
    </row>
    <row r="13" spans="1:5" ht="27" customHeight="1" thickBot="1" x14ac:dyDescent="0.3">
      <c r="A13" s="6" t="s">
        <v>12</v>
      </c>
      <c r="B13" s="7">
        <v>852</v>
      </c>
      <c r="C13" s="14">
        <v>8272.7000000000007</v>
      </c>
      <c r="D13" s="14">
        <v>8272.7000000000007</v>
      </c>
      <c r="E13" s="17">
        <f t="shared" si="0"/>
        <v>1</v>
      </c>
    </row>
    <row r="14" spans="1:5" ht="21" customHeight="1" thickBot="1" x14ac:dyDescent="0.3">
      <c r="A14" s="6" t="s">
        <v>13</v>
      </c>
      <c r="B14" s="7">
        <v>853</v>
      </c>
      <c r="C14" s="14">
        <v>201526.35</v>
      </c>
      <c r="D14" s="14">
        <v>201526.35</v>
      </c>
      <c r="E14" s="17">
        <f t="shared" si="0"/>
        <v>1</v>
      </c>
    </row>
    <row r="15" spans="1:5" ht="16.5" x14ac:dyDescent="0.25">
      <c r="A15" s="1"/>
    </row>
    <row r="16" spans="1:5" ht="16.5" x14ac:dyDescent="0.25">
      <c r="A16" s="1" t="s">
        <v>15</v>
      </c>
      <c r="D16" t="s">
        <v>53</v>
      </c>
    </row>
    <row r="17" spans="1:4" ht="16.5" x14ac:dyDescent="0.25">
      <c r="A17" s="1"/>
    </row>
    <row r="18" spans="1:4" ht="16.5" x14ac:dyDescent="0.25">
      <c r="A18" s="1" t="s">
        <v>146</v>
      </c>
      <c r="D18" t="s">
        <v>147</v>
      </c>
    </row>
    <row r="19" spans="1:4" ht="16.5" x14ac:dyDescent="0.25">
      <c r="A19" s="1"/>
    </row>
    <row r="20" spans="1:4" ht="16.5" x14ac:dyDescent="0.25">
      <c r="A20" s="1"/>
    </row>
    <row r="21" spans="1:4" ht="16.5" x14ac:dyDescent="0.25">
      <c r="A21" s="1"/>
    </row>
    <row r="22" spans="1:4" ht="16.5" x14ac:dyDescent="0.25">
      <c r="A22" s="1"/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1 школа</vt:lpstr>
      <vt:lpstr>2 школа</vt:lpstr>
      <vt:lpstr>3 школа</vt:lpstr>
      <vt:lpstr>Водопойненская СШ</vt:lpstr>
      <vt:lpstr>Далековская СШ</vt:lpstr>
      <vt:lpstr>Кировская СШ</vt:lpstr>
      <vt:lpstr>Красноярская СШ</vt:lpstr>
      <vt:lpstr>Краснополянская СШ</vt:lpstr>
      <vt:lpstr>Межводненская СШ</vt:lpstr>
      <vt:lpstr>Медведевская СШ</vt:lpstr>
      <vt:lpstr>Новоивановская </vt:lpstr>
      <vt:lpstr>Новосельская СШ</vt:lpstr>
      <vt:lpstr>Окуневская СШ</vt:lpstr>
      <vt:lpstr>Оленевская СШ</vt:lpstr>
      <vt:lpstr>Детский сад Аленушка</vt:lpstr>
      <vt:lpstr>Детский сад Барвинок</vt:lpstr>
      <vt:lpstr>Детский сад Витоша</vt:lpstr>
      <vt:lpstr>Детский сад Маячок</vt:lpstr>
      <vt:lpstr>Детский сад Поляночка</vt:lpstr>
      <vt:lpstr>Детский сад Парус</vt:lpstr>
      <vt:lpstr>Детский сад Теремок</vt:lpstr>
      <vt:lpstr>Детский сад Солнышко</vt:lpstr>
      <vt:lpstr>Детский сад Золотой петушок</vt:lpstr>
      <vt:lpstr>ДЮСШ</vt:lpstr>
      <vt:lpstr>ЦДЮТ</vt:lpstr>
      <vt:lpstr>ЦФХМО</vt:lpstr>
      <vt:lpstr>ООМС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2016-11-29T17:19:10Z</dcterms:modified>
</cp:coreProperties>
</file>